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esamtübersich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<sst xmlns="http://schemas.openxmlformats.org/spreadsheetml/2006/main" count="32" uniqueCount="32">
  <si>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50 - Soziales</t>
  </si>
  <si>
    <t>Gesamtentwurf Haushaltsansätze 2008 (ohne Personalausgaben)</t>
  </si>
  <si>
    <t>Produkthaushalt</t>
  </si>
  <si>
    <t>Produkte</t>
  </si>
  <si>
    <t>Aufwendungen 2008</t>
  </si>
  <si>
    <t>Ertrag 2008</t>
  </si>
  <si>
    <t>Entwurf Budget 2008</t>
  </si>
  <si>
    <t>Budget        2007</t>
  </si>
  <si>
    <t>Unterschied</t>
  </si>
  <si>
    <t>vorl. RE 2007*</t>
  </si>
  <si>
    <t>Bezeichnung</t>
  </si>
  <si>
    <t>Euro</t>
  </si>
  <si>
    <t>v.H.</t>
  </si>
  <si>
    <t>50.01.01</t>
  </si>
  <si>
    <t>Hilfe zum Lebensunterhalt und Grundsicherung im Alter und bei Erwerbsminderung SGB XII</t>
  </si>
  <si>
    <t>50.01.02</t>
  </si>
  <si>
    <t>Leistungen für Auszubildende und Schüler</t>
  </si>
  <si>
    <t>50.01.03</t>
  </si>
  <si>
    <t>Aufgaben nach dem Heimgesetz und Pflegegesetz NRW sowie sonstige Förderleistungen</t>
  </si>
  <si>
    <t>50.02.01</t>
  </si>
  <si>
    <t>Leistungen für Pflegebedürftige</t>
  </si>
  <si>
    <t>50.02.02</t>
  </si>
  <si>
    <t>Leistungen für ältere und behinderte Menschen</t>
  </si>
  <si>
    <t>50.02.03</t>
  </si>
  <si>
    <t>Leistungen für besondere Personengruppen</t>
  </si>
  <si>
    <t>50.03.01</t>
  </si>
  <si>
    <t>Leistungen zur Sicherung des Lebensunterhaltes SGB II</t>
  </si>
  <si>
    <t>50.03.02</t>
  </si>
  <si>
    <t>Leistungen zur Eingliederung in Arbeit SGB II</t>
  </si>
  <si>
    <t>Summe:</t>
  </si>
  <si>
    <t xml:space="preserve">* RE 2007; Produktgruppen 50.01 und 50.02 ohne Sachausgaben </t>
  </si>
  <si>
    <t>Anlage 1 zu SV-7-0960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</si>
</sst>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###&quot;.&quot;######"/>
    <numFmt numFmtId="181" formatCode="#,##0.00\ &quot;€&quot;"/>
    <numFmt numFmtId="182" formatCode="#,##0.000\ &quot;€&quot;"/>
    <numFmt numFmtId="183" formatCode="#,##0.0\ &quot;€&quot;"/>
    <numFmt numFmtId="184" formatCode="#,##0\ &quot;€&quot;"/>
    <numFmt numFmtId="185" formatCode="#,##0\ [$€-1]"/>
    <numFmt numFmtId="186" formatCode="#,##0.00\ [$€-1]"/>
    <numFmt numFmtId="187" formatCode="_-* #,##0\ [$€-1]_-;\-* #,##0\ [$€-1]_-;_-* &quot;-&quot;??\ [$€-1]_-"/>
    <numFmt numFmtId="188" formatCode="_-* #,##0.00\ [$€-1]_-;\-* #,##0.00\ [$€-1]_-;_-* &quot;-&quot;??\ [$€-1]_-"/>
    <numFmt numFmtId="189" formatCode="&quot;Stand:&quot;\ dd/mm/yyyy"/>
    <numFmt numFmtId="190" formatCode="\+#,##0;\-#,##0;0"/>
    <numFmt numFmtId="191" formatCode="_-* #,##0.0\ &quot;€&quot;_-;\-* #,##0.0\ &quot;€&quot;_-;_-* &quot;-&quot;??\ &quot;€&quot;_-;_-@_-"/>
    <numFmt numFmtId="192" formatCode="_-* #,##0\ &quot;€&quot;_-;\-* #,##0\ &quot;€&quot;_-;_-* &quot;-&quot;??\ &quot;€&quot;_-;_-@_-"/>
    <numFmt numFmtId="193" formatCode="_-* #,##0.0\ [$€-1]_-;\-* #,##0.0\ [$€-1]_-;_-* &quot;-&quot;??\ [$€-1]_-"/>
    <numFmt numFmtId="194" formatCode="#,##0.0\ [$€-1]"/>
    <numFmt numFmtId="195" formatCode="#,##0.00\ [$€-1];\-#,##0.00\ [$€-1]"/>
    <numFmt numFmtId="196" formatCode="_-* #,##0\ &quot;DM&quot;_-;\-* #,##0\ &quot;DM&quot;_-;_-* &quot;-&quot;??\ &quot;DM&quot;_-;_-@_-"/>
    <numFmt numFmtId="197" formatCode="0.0%"/>
    <numFmt numFmtId="198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188" fontId="6" fillId="2" borderId="9" xfId="18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Continuous"/>
    </xf>
    <xf numFmtId="0" fontId="0" fillId="0" borderId="11" xfId="0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190" fontId="0" fillId="0" borderId="14" xfId="0" applyNumberFormat="1" applyFill="1" applyBorder="1" applyAlignment="1">
      <alignment vertical="center" wrapText="1"/>
    </xf>
    <xf numFmtId="10" fontId="0" fillId="0" borderId="15" xfId="2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10" fontId="0" fillId="0" borderId="17" xfId="20" applyNumberFormat="1" applyBorder="1" applyAlignment="1">
      <alignment vertical="center" wrapText="1"/>
    </xf>
    <xf numFmtId="49" fontId="6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3" fontId="0" fillId="3" borderId="20" xfId="0" applyNumberFormat="1" applyFont="1" applyFill="1" applyBorder="1" applyAlignment="1">
      <alignment horizontal="right" vertical="center"/>
    </xf>
    <xf numFmtId="0" fontId="0" fillId="3" borderId="20" xfId="0" applyFont="1" applyFill="1" applyBorder="1" applyAlignment="1">
      <alignment horizontal="right" vertical="center"/>
    </xf>
    <xf numFmtId="3" fontId="7" fillId="0" borderId="20" xfId="21" applyNumberFormat="1" applyFont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3" fontId="7" fillId="0" borderId="21" xfId="21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190" fontId="0" fillId="0" borderId="14" xfId="0" applyNumberFormat="1" applyBorder="1" applyAlignment="1">
      <alignment vertical="center"/>
    </xf>
    <xf numFmtId="10" fontId="0" fillId="0" borderId="25" xfId="0" applyNumberForma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3" fontId="0" fillId="0" borderId="26" xfId="21" applyNumberFormat="1" applyBorder="1" applyAlignment="1">
      <alignment vertical="center"/>
    </xf>
    <xf numFmtId="3" fontId="7" fillId="0" borderId="26" xfId="21" applyNumberFormat="1" applyFont="1" applyBorder="1" applyAlignment="1">
      <alignment vertical="center"/>
    </xf>
    <xf numFmtId="190" fontId="0" fillId="0" borderId="26" xfId="21" applyNumberFormat="1" applyBorder="1" applyAlignment="1">
      <alignment vertical="center"/>
    </xf>
    <xf numFmtId="10" fontId="0" fillId="0" borderId="27" xfId="0" applyNumberFormat="1" applyFill="1" applyBorder="1" applyAlignment="1">
      <alignment vertical="center"/>
    </xf>
    <xf numFmtId="3" fontId="7" fillId="0" borderId="28" xfId="21" applyNumberFormat="1" applyFont="1" applyBorder="1" applyAlignment="1">
      <alignment vertical="center"/>
    </xf>
    <xf numFmtId="3" fontId="0" fillId="0" borderId="20" xfId="21" applyNumberFormat="1" applyBorder="1" applyAlignment="1">
      <alignment vertical="center"/>
    </xf>
    <xf numFmtId="190" fontId="0" fillId="0" borderId="20" xfId="21" applyNumberForma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3" fontId="0" fillId="0" borderId="29" xfId="21" applyNumberFormat="1" applyBorder="1" applyAlignment="1">
      <alignment vertical="center"/>
    </xf>
    <xf numFmtId="3" fontId="7" fillId="0" borderId="29" xfId="21" applyNumberFormat="1" applyFont="1" applyBorder="1" applyAlignment="1">
      <alignment vertical="center"/>
    </xf>
    <xf numFmtId="10" fontId="0" fillId="0" borderId="30" xfId="0" applyNumberFormat="1" applyFill="1" applyBorder="1" applyAlignment="1">
      <alignment vertical="center"/>
    </xf>
    <xf numFmtId="3" fontId="7" fillId="0" borderId="31" xfId="21" applyNumberFormat="1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3" fontId="0" fillId="0" borderId="32" xfId="0" applyNumberFormat="1" applyBorder="1" applyAlignment="1">
      <alignment vertical="center"/>
    </xf>
    <xf numFmtId="190" fontId="0" fillId="0" borderId="26" xfId="0" applyNumberFormat="1" applyBorder="1" applyAlignment="1">
      <alignment vertical="center"/>
    </xf>
    <xf numFmtId="10" fontId="0" fillId="0" borderId="15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190" fontId="0" fillId="0" borderId="29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49" fontId="0" fillId="2" borderId="35" xfId="0" applyNumberFormat="1" applyFill="1" applyBorder="1" applyAlignment="1">
      <alignment vertical="center"/>
    </xf>
    <xf numFmtId="0" fontId="6" fillId="2" borderId="36" xfId="0" applyFont="1" applyFill="1" applyBorder="1" applyAlignment="1">
      <alignment horizontal="left" vertical="center"/>
    </xf>
    <xf numFmtId="3" fontId="6" fillId="2" borderId="37" xfId="0" applyNumberFormat="1" applyFont="1" applyFill="1" applyBorder="1" applyAlignment="1">
      <alignment vertical="center"/>
    </xf>
    <xf numFmtId="3" fontId="6" fillId="2" borderId="38" xfId="0" applyNumberFormat="1" applyFont="1" applyFill="1" applyBorder="1" applyAlignment="1">
      <alignment vertical="center"/>
    </xf>
    <xf numFmtId="190" fontId="6" fillId="2" borderId="37" xfId="0" applyNumberFormat="1" applyFont="1" applyFill="1" applyBorder="1" applyAlignment="1">
      <alignment vertical="center"/>
    </xf>
    <xf numFmtId="10" fontId="6" fillId="2" borderId="39" xfId="0" applyNumberFormat="1" applyFont="1" applyFill="1" applyBorder="1" applyAlignment="1">
      <alignment vertical="center"/>
    </xf>
    <xf numFmtId="3" fontId="6" fillId="2" borderId="40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6" xfId="0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44" fontId="6" fillId="0" borderId="41" xfId="21" applyFont="1" applyBorder="1" applyAlignment="1">
      <alignment vertical="center"/>
    </xf>
    <xf numFmtId="187" fontId="6" fillId="2" borderId="36" xfId="18" applyNumberFormat="1" applyFont="1" applyFill="1" applyBorder="1" applyAlignment="1">
      <alignment horizontal="centerContinuous" vertical="center"/>
    </xf>
    <xf numFmtId="187" fontId="0" fillId="2" borderId="36" xfId="18" applyNumberFormat="1" applyFill="1" applyBorder="1" applyAlignment="1">
      <alignment horizontal="centerContinuous" vertical="center"/>
    </xf>
    <xf numFmtId="3" fontId="0" fillId="2" borderId="39" xfId="0" applyNumberForma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 textRotation="180" wrapText="1"/>
    </xf>
    <xf numFmtId="190" fontId="0" fillId="0" borderId="0" xfId="0" applyNumberFormat="1" applyAlignment="1">
      <alignment/>
    </xf>
    <xf numFmtId="14" fontId="10" fillId="0" borderId="0" xfId="0" applyNumberFormat="1" applyFont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50-0\HAUSHALT\2008\HH-Entw&#252;rfe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50-0\PRODUKTE\BERICHTE\Berichte%202007\12-2007\PROD%2050.01.01%20(ohne%20Pers.-%20u.%20Sachausgaben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50-0\PRODUKTE\BERICHTE\Berichte%202007\12-2007\PROD%2050.01.03%20(ohne%20Pers.-%20und%20Sachausgaben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50-0\PRODUKTE\BERICHTE\Berichte%202007\12-2007\PROD%2050.2.1%20(ohne%20Personal-%20u.%20Sachausgab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50-0\PRODUKTE\BERICHTE\Berichte%202007\12-2007\PROD%2050.2.2%20(ohne%20Personal-%20und%20Sachausgaben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50-0\PRODUKTE\BERICHTE\Berichte%202007\12-2007\PROD%2050.2.3%20(ohne%20Personal-%20und%20Sachausgab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50-0\PRODUKTE\BERICHTE\Berichte%202007\12-2007\PROD%2050.03.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50-0\PRODUKTE\BERICHTE\Berichte%202007\12-2007\PROD%2050.03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.1.1"/>
      <sheetName val="50.1.2"/>
      <sheetName val="50.1.3"/>
      <sheetName val="50.2.1"/>
      <sheetName val="50.2.2"/>
      <sheetName val="50.2.3"/>
      <sheetName val="50.3.1"/>
      <sheetName val="50.3.2"/>
      <sheetName val="Sachausgaben"/>
      <sheetName val="Gesamtübersicht"/>
    </sheetNames>
    <sheetDataSet>
      <sheetData sheetId="0">
        <row r="88">
          <cell r="M88">
            <v>7567269.56</v>
          </cell>
        </row>
        <row r="170">
          <cell r="M170">
            <v>1330500</v>
          </cell>
        </row>
        <row r="172">
          <cell r="J172">
            <v>4662743</v>
          </cell>
        </row>
      </sheetData>
      <sheetData sheetId="1">
        <row r="19">
          <cell r="M19">
            <v>5294.52</v>
          </cell>
        </row>
        <row r="21">
          <cell r="J21">
            <v>4188.49</v>
          </cell>
        </row>
      </sheetData>
      <sheetData sheetId="2">
        <row r="11">
          <cell r="M11">
            <v>62804.04</v>
          </cell>
        </row>
        <row r="31">
          <cell r="J31">
            <v>214358</v>
          </cell>
          <cell r="M31">
            <v>287804.43</v>
          </cell>
        </row>
      </sheetData>
      <sheetData sheetId="6">
        <row r="47">
          <cell r="K47">
            <v>44036387.775</v>
          </cell>
        </row>
        <row r="91">
          <cell r="K91">
            <v>47626057</v>
          </cell>
        </row>
        <row r="93">
          <cell r="H93">
            <v>4731595</v>
          </cell>
        </row>
      </sheetData>
      <sheetData sheetId="7">
        <row r="45">
          <cell r="K45">
            <v>6779960</v>
          </cell>
        </row>
        <row r="88">
          <cell r="K88">
            <v>7193910</v>
          </cell>
        </row>
        <row r="90">
          <cell r="H90">
            <v>413950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0">
        <row r="43">
          <cell r="E43">
            <v>-4951734.4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Ausgaben"/>
      <sheetName val="Ausgaben mit Kommentaren"/>
    </sheetNames>
    <sheetDataSet>
      <sheetData sheetId="0">
        <row r="35">
          <cell r="E35">
            <v>-191918.77999999997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0">
        <row r="44">
          <cell r="E44">
            <v>-11059193.58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0">
        <row r="43">
          <cell r="E43">
            <v>-1649120.9999999998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icht 50.2.3"/>
      <sheetName val="Anlage Einnahme 50.2.3"/>
      <sheetName val="Anlage Ausgabe 50.2.3"/>
    </sheetNames>
    <sheetDataSet>
      <sheetData sheetId="0">
        <row r="39">
          <cell r="E39">
            <v>-24006.959999999992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0">
        <row r="35">
          <cell r="E35">
            <v>-5537872.299999982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0">
        <row r="37">
          <cell r="E37">
            <v>-228650.79000000004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D1">
      <selection activeCell="I4" sqref="I4"/>
    </sheetView>
  </sheetViews>
  <sheetFormatPr defaultColWidth="11.421875" defaultRowHeight="12.75"/>
  <cols>
    <col min="1" max="1" width="8.140625" style="0" customWidth="1"/>
    <col min="2" max="2" width="49.28125" style="0" customWidth="1"/>
    <col min="3" max="3" width="15.140625" style="0" customWidth="1"/>
    <col min="4" max="4" width="13.421875" style="0" customWidth="1"/>
    <col min="5" max="6" width="12.8515625" style="0" customWidth="1"/>
    <col min="7" max="7" width="11.57421875" style="0" customWidth="1"/>
    <col min="9" max="9" width="14.57421875" style="0" customWidth="1"/>
  </cols>
  <sheetData>
    <row r="1" spans="1:9" ht="12.75">
      <c r="A1" t="s">
        <v>0</v>
      </c>
      <c r="F1" s="1"/>
      <c r="G1" s="2"/>
      <c r="H1" s="87" t="s">
        <v>31</v>
      </c>
      <c r="I1" s="3"/>
    </row>
    <row r="2" spans="6:7" ht="12.75">
      <c r="F2" s="1"/>
      <c r="G2" s="3"/>
    </row>
    <row r="3" ht="6" customHeight="1"/>
    <row r="4" ht="31.5" customHeight="1">
      <c r="A4" s="4" t="s">
        <v>1</v>
      </c>
    </row>
    <row r="6" spans="1:4" ht="9.75" customHeight="1">
      <c r="A6" s="5"/>
      <c r="D6" s="6"/>
    </row>
    <row r="7" spans="1:7" ht="18.75" customHeight="1" thickBot="1">
      <c r="A7" s="7" t="s">
        <v>2</v>
      </c>
      <c r="B7" s="8"/>
      <c r="C7" s="8"/>
      <c r="D7" s="8"/>
      <c r="E7" s="8"/>
      <c r="F7" s="8"/>
      <c r="G7" s="8"/>
    </row>
    <row r="8" spans="1:9" ht="17.25" customHeight="1">
      <c r="A8" s="9" t="s">
        <v>3</v>
      </c>
      <c r="B8" s="10"/>
      <c r="C8" s="11" t="s">
        <v>4</v>
      </c>
      <c r="D8" s="12" t="s">
        <v>5</v>
      </c>
      <c r="E8" s="11" t="s">
        <v>6</v>
      </c>
      <c r="F8" s="11" t="s">
        <v>7</v>
      </c>
      <c r="G8" s="13" t="s">
        <v>8</v>
      </c>
      <c r="H8" s="14"/>
      <c r="I8" s="15" t="s">
        <v>9</v>
      </c>
    </row>
    <row r="9" spans="1:9" ht="18" customHeight="1" thickBot="1">
      <c r="A9" s="16" t="s">
        <v>10</v>
      </c>
      <c r="B9" s="17"/>
      <c r="C9" s="18"/>
      <c r="D9" s="19"/>
      <c r="E9" s="18"/>
      <c r="F9" s="18"/>
      <c r="G9" s="20" t="s">
        <v>11</v>
      </c>
      <c r="H9" s="21" t="s">
        <v>12</v>
      </c>
      <c r="I9" s="22"/>
    </row>
    <row r="10" spans="1:9" ht="12.75">
      <c r="A10" s="23" t="s">
        <v>13</v>
      </c>
      <c r="B10" s="24" t="s">
        <v>14</v>
      </c>
      <c r="C10" s="25">
        <f>SUM('[1]50.1.1'!M88)</f>
        <v>7567269.56</v>
      </c>
      <c r="D10" s="25">
        <f>SUM('[1]50.1.1'!M170)</f>
        <v>1330500</v>
      </c>
      <c r="E10" s="25">
        <f>SUM(D10-C10)</f>
        <v>-6236769.56</v>
      </c>
      <c r="F10" s="25">
        <f>-SUM('[1]50.1.1'!J172)</f>
        <v>-4662743</v>
      </c>
      <c r="G10" s="26">
        <f>SUM(F10-E10)</f>
        <v>1574026.5599999996</v>
      </c>
      <c r="H10" s="27">
        <f>-SUM(G10/F10)</f>
        <v>0.3375752341486545</v>
      </c>
      <c r="I10" s="28">
        <f>SUM('[2]Bericht'!$E$43)</f>
        <v>-4951734.4</v>
      </c>
    </row>
    <row r="11" spans="1:9" ht="12.75">
      <c r="A11" s="23"/>
      <c r="B11" s="24"/>
      <c r="C11" s="25"/>
      <c r="D11" s="25"/>
      <c r="E11" s="25"/>
      <c r="F11" s="25"/>
      <c r="G11" s="26"/>
      <c r="H11" s="29"/>
      <c r="I11" s="28"/>
    </row>
    <row r="12" spans="1:9" ht="24" customHeight="1">
      <c r="A12" s="30" t="s">
        <v>15</v>
      </c>
      <c r="B12" s="31" t="s">
        <v>16</v>
      </c>
      <c r="C12" s="32">
        <f>SUM('[1]50.1.2'!M19)</f>
        <v>5294.52</v>
      </c>
      <c r="D12" s="33">
        <f>SUM('[1]50.1.2'!M8)</f>
        <v>0</v>
      </c>
      <c r="E12" s="34">
        <f>SUM(D12-C12)</f>
        <v>-5294.52</v>
      </c>
      <c r="F12" s="34">
        <f>-SUM('[1]50.1.2'!J21)-1</f>
        <v>-4189.49</v>
      </c>
      <c r="G12" s="34">
        <f>SUM(F12-E12)</f>
        <v>1105.0300000000007</v>
      </c>
      <c r="H12" s="35">
        <f>-SUM(G12/F12)</f>
        <v>0.26376241499562014</v>
      </c>
      <c r="I12" s="36">
        <v>0</v>
      </c>
    </row>
    <row r="13" spans="1:9" ht="30" customHeight="1" thickBot="1">
      <c r="A13" s="37" t="s">
        <v>17</v>
      </c>
      <c r="B13" s="38" t="s">
        <v>18</v>
      </c>
      <c r="C13" s="39">
        <f>SUM('[1]50.1.3'!M31)</f>
        <v>287804.43</v>
      </c>
      <c r="D13" s="39">
        <f>SUM('[1]50.1.3'!M11)</f>
        <v>62804.04</v>
      </c>
      <c r="E13" s="39">
        <f>SUM(D13-C13)</f>
        <v>-225000.38999999998</v>
      </c>
      <c r="F13" s="39">
        <f>-SUM('[1]50.1.3'!J31)</f>
        <v>-214358</v>
      </c>
      <c r="G13" s="40">
        <f aca="true" t="shared" si="0" ref="G13:G18">F13-E13</f>
        <v>10642.389999999985</v>
      </c>
      <c r="H13" s="41">
        <f>-SUM(G13/F13)</f>
        <v>0.0496477388294348</v>
      </c>
      <c r="I13" s="42">
        <f>SUM('[3]Bericht'!$E$35)</f>
        <v>-191918.77999999997</v>
      </c>
    </row>
    <row r="14" spans="1:9" ht="19.5" customHeight="1">
      <c r="A14" s="43" t="s">
        <v>19</v>
      </c>
      <c r="B14" s="44" t="s">
        <v>20</v>
      </c>
      <c r="C14" s="45">
        <f>12642200+20633.76+3513</f>
        <v>12666346.76</v>
      </c>
      <c r="D14" s="45">
        <v>502100</v>
      </c>
      <c r="E14" s="46">
        <f>D14-C14</f>
        <v>-12164246.76</v>
      </c>
      <c r="F14" s="46">
        <f>-11678300-21103</f>
        <v>-11699403</v>
      </c>
      <c r="G14" s="47">
        <f t="shared" si="0"/>
        <v>464843.7599999998</v>
      </c>
      <c r="H14" s="48">
        <f>-SUM(G14/F14)</f>
        <v>0.0397322632616382</v>
      </c>
      <c r="I14" s="49">
        <f>SUM('[4]Bericht'!$E$44)</f>
        <v>-11059193.58</v>
      </c>
    </row>
    <row r="15" spans="1:9" ht="19.5" customHeight="1">
      <c r="A15" s="30" t="s">
        <v>21</v>
      </c>
      <c r="B15" s="31" t="s">
        <v>22</v>
      </c>
      <c r="C15" s="50">
        <f>1903000+4912.8+851</f>
        <v>1908763.8</v>
      </c>
      <c r="D15" s="50">
        <v>95000</v>
      </c>
      <c r="E15" s="34">
        <f>D15-C15</f>
        <v>-1813763.8</v>
      </c>
      <c r="F15" s="34">
        <f>-1769200-5682</f>
        <v>-1774882</v>
      </c>
      <c r="G15" s="51">
        <f t="shared" si="0"/>
        <v>38881.80000000005</v>
      </c>
      <c r="H15" s="35">
        <f>-SUM(G15/F15)</f>
        <v>0.02190669576907087</v>
      </c>
      <c r="I15" s="36">
        <f>SUM('[5]Bericht'!$E$43)</f>
        <v>-1649120.9999999998</v>
      </c>
    </row>
    <row r="16" spans="1:9" ht="20.25" customHeight="1" thickBot="1">
      <c r="A16" s="52" t="s">
        <v>23</v>
      </c>
      <c r="B16" s="53" t="s">
        <v>24</v>
      </c>
      <c r="C16" s="54">
        <f>1965.12+340</f>
        <v>2305.12</v>
      </c>
      <c r="D16" s="54">
        <v>0</v>
      </c>
      <c r="E16" s="34">
        <f>SUM(D16-C16)</f>
        <v>-2305.12</v>
      </c>
      <c r="F16" s="55">
        <f>-80020-2435</f>
        <v>-82455</v>
      </c>
      <c r="G16" s="40">
        <f t="shared" si="0"/>
        <v>-80149.88</v>
      </c>
      <c r="H16" s="56">
        <f>G16/F16*(-1)</f>
        <v>-0.9720439027348251</v>
      </c>
      <c r="I16" s="57">
        <f>SUM('[6]Bericht 50.2.3'!$E$39)</f>
        <v>-24006.959999999992</v>
      </c>
    </row>
    <row r="17" spans="1:9" ht="18" customHeight="1">
      <c r="A17" s="43" t="s">
        <v>25</v>
      </c>
      <c r="B17" s="58" t="s">
        <v>26</v>
      </c>
      <c r="C17" s="59">
        <f>SUM('[1]50.3.1'!K91)</f>
        <v>47626057</v>
      </c>
      <c r="D17" s="59">
        <f>SUM('[1]50.3.1'!K47)</f>
        <v>44036387.775</v>
      </c>
      <c r="E17" s="59">
        <f>D17-C17</f>
        <v>-3589669.2250000015</v>
      </c>
      <c r="F17" s="59">
        <f>-SUM('[1]50.3.1'!H93)</f>
        <v>-4731595</v>
      </c>
      <c r="G17" s="60">
        <f t="shared" si="0"/>
        <v>-1141925.7749999985</v>
      </c>
      <c r="H17" s="61">
        <f>-SUM(G17/F17)</f>
        <v>-0.24134055746529415</v>
      </c>
      <c r="I17" s="62">
        <f>SUM('[7]Bericht'!$E$35)+1112306</f>
        <v>-4425566.299999982</v>
      </c>
    </row>
    <row r="18" spans="1:9" ht="21" customHeight="1" thickBot="1">
      <c r="A18" s="63" t="s">
        <v>27</v>
      </c>
      <c r="B18" s="64" t="s">
        <v>28</v>
      </c>
      <c r="C18" s="65">
        <f>SUM('[1]50.3.2'!K88)</f>
        <v>7193910</v>
      </c>
      <c r="D18" s="65">
        <f>SUM('[1]50.3.2'!K45)</f>
        <v>6779960</v>
      </c>
      <c r="E18" s="65">
        <f>D18-C18</f>
        <v>-413950</v>
      </c>
      <c r="F18" s="65">
        <f>-SUM('[1]50.3.2'!H90)</f>
        <v>-413950</v>
      </c>
      <c r="G18" s="66">
        <f t="shared" si="0"/>
        <v>0</v>
      </c>
      <c r="H18" s="41">
        <f>-SUM(G18/F18)</f>
        <v>0</v>
      </c>
      <c r="I18" s="67">
        <f>SUM('[8]Bericht'!$E$37)</f>
        <v>-228650.79000000004</v>
      </c>
    </row>
    <row r="19" spans="1:9" ht="18.75" customHeight="1" thickBot="1">
      <c r="A19" s="68"/>
      <c r="B19" s="69" t="s">
        <v>29</v>
      </c>
      <c r="C19" s="70">
        <f>SUM(C10:C18)</f>
        <v>77257751.19</v>
      </c>
      <c r="D19" s="71">
        <f>SUM(D10:D18)</f>
        <v>52806751.815</v>
      </c>
      <c r="E19" s="71">
        <f>SUM(E10:E18)</f>
        <v>-24450999.375</v>
      </c>
      <c r="F19" s="71">
        <f>SUM(F10:F18)</f>
        <v>-23583575.490000002</v>
      </c>
      <c r="G19" s="72">
        <f>SUM(G10:G18)</f>
        <v>867423.8850000007</v>
      </c>
      <c r="H19" s="73">
        <f>-SUM(G19/F19)</f>
        <v>0.036780847135236515</v>
      </c>
      <c r="I19" s="74">
        <f>SUM(I10:I18)</f>
        <v>-22530191.809999984</v>
      </c>
    </row>
    <row r="20" spans="1:8" ht="24" customHeight="1" thickBot="1">
      <c r="A20" s="75"/>
      <c r="B20" s="76"/>
      <c r="C20" s="77"/>
      <c r="D20" s="77"/>
      <c r="E20" s="78"/>
      <c r="F20" s="79">
        <f>F19-E19</f>
        <v>867423.8849999979</v>
      </c>
      <c r="G20" s="80"/>
      <c r="H20" s="81"/>
    </row>
    <row r="21" spans="6:7" ht="8.25" customHeight="1">
      <c r="F21" s="8"/>
      <c r="G21" s="8"/>
    </row>
    <row r="22" spans="1:8" ht="12.75">
      <c r="A22" s="82" t="s">
        <v>30</v>
      </c>
      <c r="B22" s="83"/>
      <c r="C22" s="6"/>
      <c r="D22" s="6"/>
      <c r="E22" s="6"/>
      <c r="F22" s="6"/>
      <c r="H22" s="84"/>
    </row>
    <row r="23" spans="4:9" ht="12.75" customHeight="1">
      <c r="D23" s="6"/>
      <c r="F23" s="6"/>
      <c r="I23" s="85"/>
    </row>
    <row r="24" spans="3:7" ht="12.75">
      <c r="C24" s="6"/>
      <c r="D24" s="6"/>
      <c r="E24" s="6"/>
      <c r="F24" s="6"/>
      <c r="G24" s="85"/>
    </row>
    <row r="25" spans="3:7" ht="12.75">
      <c r="C25" s="6"/>
      <c r="D25" s="6"/>
      <c r="E25" s="86"/>
      <c r="F25" s="6"/>
      <c r="G25" s="85"/>
    </row>
    <row r="26" spans="6:7" ht="12.75">
      <c r="F26" s="6"/>
      <c r="G26" s="85"/>
    </row>
    <row r="27" spans="3:7" ht="12.75">
      <c r="C27" s="6"/>
      <c r="D27" s="6"/>
      <c r="E27" s="86"/>
      <c r="G27" s="85"/>
    </row>
    <row r="28" spans="3:9" ht="12.75">
      <c r="C28" s="6"/>
      <c r="I28" s="85"/>
    </row>
    <row r="29" ht="12.75">
      <c r="I29" s="85"/>
    </row>
  </sheetData>
  <mergeCells count="16">
    <mergeCell ref="A10:A11"/>
    <mergeCell ref="B10:B11"/>
    <mergeCell ref="C10:C11"/>
    <mergeCell ref="D10:D11"/>
    <mergeCell ref="I10:I11"/>
    <mergeCell ref="I8:I9"/>
    <mergeCell ref="F8:F9"/>
    <mergeCell ref="E8:E9"/>
    <mergeCell ref="E10:E11"/>
    <mergeCell ref="F10:F11"/>
    <mergeCell ref="G10:G11"/>
    <mergeCell ref="H10:H11"/>
    <mergeCell ref="D8:D9"/>
    <mergeCell ref="C8:C9"/>
    <mergeCell ref="A8:B8"/>
    <mergeCell ref="A9:B9"/>
  </mergeCells>
  <conditionalFormatting sqref="C17:H20 C10:C13 H12 H14:H15 G16:H16 D13:I13 I17:I19 D10:I11">
    <cfRule type="cellIs" priority="1" dxfId="0" operator="lessThan" stopIfTrue="1">
      <formula>0</formula>
    </cfRule>
  </conditionalFormatting>
  <printOptions/>
  <pageMargins left="1.1811023622047245" right="0" top="0.7874015748031497" bottom="0.196850393700787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2008-03-31T14:31:16Z</dcterms:created>
  <dcterms:modified xsi:type="dcterms:W3CDTF">2008-03-31T14:33:37Z</dcterms:modified>
  <cp:category/>
  <cp:version/>
  <cp:contentType/>
  <cp:contentStatus/>
</cp:coreProperties>
</file>