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91" windowWidth="9405" windowHeight="5205" tabRatio="599" activeTab="0"/>
  </bookViews>
  <sheets>
    <sheet name="Gesamtübersich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<sst xmlns="http://schemas.openxmlformats.org/spreadsheetml/2006/main" count="83" uniqueCount="56">
  <si>
    <t>250 - Soziales</t>
  </si>
  <si>
    <t>Coesfeld,</t>
  </si>
  <si>
    <t>Produkte</t>
  </si>
  <si>
    <t>Ist</t>
  </si>
  <si>
    <t>Bezeichnung</t>
  </si>
  <si>
    <t>Mindereinnahmen/ Mehrausgaben</t>
  </si>
  <si>
    <t>Mehreinnahmen/ Minderausgaben</t>
  </si>
  <si>
    <t>50.1.1</t>
  </si>
  <si>
    <t>Leistungen an Hilfebedürftige (Lebensunterhalt)</t>
  </si>
  <si>
    <t>50.1.5</t>
  </si>
  <si>
    <t>Leistungen an Kranke, Schwangere und Alte</t>
  </si>
  <si>
    <t>50.1.8</t>
  </si>
  <si>
    <t>Defizit/Überschuß</t>
  </si>
  <si>
    <t>x1) Zuständigkeit Fachbereich IV</t>
  </si>
  <si>
    <t>(incl. Erst. Der Gemeinden - Beteiligung 2. ModernG)</t>
  </si>
  <si>
    <t>50.1.2</t>
  </si>
  <si>
    <t>50.1.3</t>
  </si>
  <si>
    <t>50.1.4</t>
  </si>
  <si>
    <t>Hilfen für arbeitslose Sozialhilfeempfänger</t>
  </si>
  <si>
    <t>Leistungen für behinderte Menschen</t>
  </si>
  <si>
    <t>50.1.6</t>
  </si>
  <si>
    <t>Leist. F. Kriegsopfer u. Wehrdienstgeschädigte</t>
  </si>
  <si>
    <t>50.1.7</t>
  </si>
  <si>
    <t>Leistungen an Wehrpflichtige, Zivildienstleistende und</t>
  </si>
  <si>
    <t>deren Angehörige</t>
  </si>
  <si>
    <t>50.2.1</t>
  </si>
  <si>
    <t>50.2.2</t>
  </si>
  <si>
    <t>50.3.1</t>
  </si>
  <si>
    <t>50.4.1</t>
  </si>
  <si>
    <t>Leistungen für Auszubildende und Schüler</t>
  </si>
  <si>
    <t>Leistungen für Aussiedler, Flüchtlinge und Geschädigte</t>
  </si>
  <si>
    <t>Versicherungsamt</t>
  </si>
  <si>
    <t>Leistungen zur Förderung fremder Einrichtungen</t>
  </si>
  <si>
    <t>und Dienste im sozialen Bereich</t>
  </si>
  <si>
    <t>50.5.5</t>
  </si>
  <si>
    <t>Leistungen der Grundsicherung</t>
  </si>
  <si>
    <t>Unterhalt, Einnahmerealisierung    *)</t>
  </si>
  <si>
    <t>Leistungen für Pflegebedürftige</t>
  </si>
  <si>
    <t>Summe:</t>
  </si>
  <si>
    <t>Ansatz 2004</t>
  </si>
  <si>
    <t>Ermächtigung 2004</t>
  </si>
  <si>
    <t>Gesamt (Vermögens- und Verwaltungshaushalt):</t>
  </si>
  <si>
    <t>Ist             12/04</t>
  </si>
  <si>
    <t xml:space="preserve"> 12/04</t>
  </si>
  <si>
    <t>Budgetcontrolling bis einschl. Dezember 2004 (Rechnungsergebnis)</t>
  </si>
  <si>
    <t>RE 2004</t>
  </si>
  <si>
    <t>in diesem Produkt sind lediglich Personal- und Sacheinnahmen bzw. - ausgaben ausgewiesen</t>
  </si>
  <si>
    <t>genehmigte HAR 2005</t>
  </si>
  <si>
    <t>genehmigte HAR</t>
  </si>
  <si>
    <t>Verwaltungshaushalt (ohne Personal- und Sachkosten)</t>
  </si>
  <si>
    <t>Vermögenshaushalt (ohne Personal- und Sachkosten)</t>
  </si>
  <si>
    <t>Personal- und Sachkosten</t>
  </si>
  <si>
    <t>Sachkosten</t>
  </si>
  <si>
    <t>Personalkosten</t>
  </si>
  <si>
    <t>50.1.1 - 50.5.5</t>
  </si>
  <si>
    <t>Anlage 1</t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</si>
</sst>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_-* #,##0.000\ [$€-1]_-;\-* #,##0.000\ [$€-1]_-;_-* &quot;-&quot;??\ [$€-1]_-"/>
    <numFmt numFmtId="177" formatCode="_-* #,##0.0000\ [$€-1]_-;\-* #,##0.0000\ [$€-1]_-;_-* &quot;-&quot;??\ [$€-1]_-"/>
    <numFmt numFmtId="178" formatCode="_-* #,##0.0\ [$€-1]_-;\-* #,##0.0\ [$€-1]_-;_-* &quot;-&quot;??\ [$€-1]_-"/>
    <numFmt numFmtId="179" formatCode="_-* #,##0\ [$€-1]_-;\-* #,##0\ [$€-1]_-;_-* &quot;-&quot;??\ [$€-1]_-"/>
    <numFmt numFmtId="180" formatCode="_-* #,##0.0\ &quot;DM&quot;_-;\-* #,##0.0\ &quot;DM&quot;_-;_-* &quot;-&quot;??\ &quot;DM&quot;_-;_-@_-"/>
    <numFmt numFmtId="181" formatCode="_-* #,##0\ &quot;DM&quot;_-;\-* #,##0\ &quot;DM&quot;_-;_-* &quot;-&quot;??\ &quot;DM&quot;_-;_-@_-"/>
    <numFmt numFmtId="182" formatCode="_-* #,##0.00\ [$€-1]_-;\-* #,##0.00\ [$€-1]_-;_-* &quot;-&quot;??\ [$€-1]_-;_-@_-"/>
    <numFmt numFmtId="183" formatCode="#,##0\ &quot;€&quot;"/>
    <numFmt numFmtId="184" formatCode="_-* #,##0.00000\ [$€-1]_-;\-* #,##0.00000\ [$€-1]_-;_-* &quot;-&quot;??\ [$€-1]_-"/>
    <numFmt numFmtId="185" formatCode="#,##0.0\ &quot;€&quot;"/>
    <numFmt numFmtId="186" formatCode="#,##0.00\ &quot;€&quot;"/>
    <numFmt numFmtId="187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left"/>
    </xf>
    <xf numFmtId="43" fontId="0" fillId="0" borderId="0" xfId="15" applyAlignment="1">
      <alignment horizontal="centerContinuous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49" fontId="0" fillId="2" borderId="3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Continuous" wrapText="1"/>
    </xf>
    <xf numFmtId="49" fontId="1" fillId="3" borderId="3" xfId="0" applyNumberFormat="1" applyFont="1" applyFill="1" applyBorder="1" applyAlignment="1">
      <alignment horizontal="center"/>
    </xf>
    <xf numFmtId="49" fontId="0" fillId="3" borderId="0" xfId="0" applyNumberFormat="1" applyFont="1" applyFill="1" applyAlignment="1">
      <alignment/>
    </xf>
    <xf numFmtId="3" fontId="0" fillId="3" borderId="3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4" fontId="1" fillId="0" borderId="0" xfId="19" applyFont="1" applyBorder="1" applyAlignment="1">
      <alignment vertical="center"/>
    </xf>
    <xf numFmtId="172" fontId="8" fillId="3" borderId="0" xfId="17" applyFont="1" applyFill="1" applyBorder="1" applyAlignment="1">
      <alignment horizontal="centerContinuous" vertical="center"/>
    </xf>
    <xf numFmtId="175" fontId="9" fillId="3" borderId="0" xfId="15" applyNumberFormat="1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/>
    </xf>
    <xf numFmtId="49" fontId="0" fillId="3" borderId="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" fillId="2" borderId="9" xfId="0" applyFont="1" applyFill="1" applyBorder="1" applyAlignment="1">
      <alignment/>
    </xf>
    <xf numFmtId="0" fontId="10" fillId="2" borderId="10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Continuous"/>
    </xf>
    <xf numFmtId="49" fontId="0" fillId="2" borderId="9" xfId="0" applyNumberFormat="1" applyFill="1" applyBorder="1" applyAlignment="1">
      <alignment/>
    </xf>
    <xf numFmtId="0" fontId="1" fillId="2" borderId="4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83" fontId="0" fillId="3" borderId="3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" fontId="0" fillId="3" borderId="14" xfId="0" applyNumberForma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0" borderId="15" xfId="19" applyNumberFormat="1" applyFont="1" applyBorder="1" applyAlignment="1">
      <alignment vertical="center"/>
    </xf>
    <xf numFmtId="4" fontId="1" fillId="2" borderId="6" xfId="17" applyNumberFormat="1" applyFont="1" applyFill="1" applyBorder="1" applyAlignment="1">
      <alignment horizontal="centerContinuous" vertical="center"/>
    </xf>
    <xf numFmtId="4" fontId="5" fillId="2" borderId="15" xfId="15" applyNumberFormat="1" applyFont="1" applyFill="1" applyBorder="1" applyAlignment="1">
      <alignment horizontal="centerContinuous" vertical="center"/>
    </xf>
    <xf numFmtId="4" fontId="1" fillId="2" borderId="4" xfId="0" applyNumberFormat="1" applyFont="1" applyFill="1" applyBorder="1" applyAlignment="1">
      <alignment/>
    </xf>
    <xf numFmtId="4" fontId="1" fillId="0" borderId="0" xfId="19" applyNumberFormat="1" applyFont="1" applyBorder="1" applyAlignment="1">
      <alignment vertical="center"/>
    </xf>
    <xf numFmtId="4" fontId="8" fillId="3" borderId="0" xfId="17" applyNumberFormat="1" applyFont="1" applyFill="1" applyBorder="1" applyAlignment="1">
      <alignment horizontal="centerContinuous" vertical="center"/>
    </xf>
    <xf numFmtId="4" fontId="9" fillId="3" borderId="0" xfId="15" applyNumberFormat="1" applyFont="1" applyFill="1" applyBorder="1" applyAlignment="1">
      <alignment horizontal="centerContinuous" vertical="center"/>
    </xf>
    <xf numFmtId="4" fontId="1" fillId="2" borderId="0" xfId="17" applyNumberFormat="1" applyFont="1" applyFill="1" applyBorder="1" applyAlignment="1">
      <alignment horizontal="centerContinuous" vertical="center"/>
    </xf>
    <xf numFmtId="4" fontId="5" fillId="2" borderId="0" xfId="15" applyNumberFormat="1" applyFont="1" applyFill="1" applyBorder="1" applyAlignment="1">
      <alignment horizontal="centerContinuous" vertical="center"/>
    </xf>
    <xf numFmtId="4" fontId="1" fillId="3" borderId="0" xfId="17" applyNumberFormat="1" applyFont="1" applyFill="1" applyBorder="1" applyAlignment="1">
      <alignment horizontal="centerContinuous" vertical="center"/>
    </xf>
    <xf numFmtId="4" fontId="5" fillId="3" borderId="0" xfId="15" applyNumberFormat="1" applyFont="1" applyFill="1" applyBorder="1" applyAlignment="1">
      <alignment horizontal="centerContinuous" vertical="center"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6" xfId="19" applyNumberFormat="1" applyFont="1" applyBorder="1" applyAlignment="1">
      <alignment/>
    </xf>
    <xf numFmtId="0" fontId="1" fillId="0" borderId="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19" applyNumberFormat="1" applyFont="1" applyBorder="1" applyAlignment="1">
      <alignment/>
    </xf>
    <xf numFmtId="4" fontId="0" fillId="3" borderId="9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4" fontId="10" fillId="2" borderId="19" xfId="0" applyNumberFormat="1" applyFont="1" applyFill="1" applyBorder="1" applyAlignment="1">
      <alignment/>
    </xf>
    <xf numFmtId="4" fontId="10" fillId="2" borderId="20" xfId="0" applyNumberFormat="1" applyFont="1" applyFill="1" applyBorder="1" applyAlignment="1">
      <alignment/>
    </xf>
    <xf numFmtId="0" fontId="4" fillId="0" borderId="0" xfId="0" applyFont="1" applyAlignment="1">
      <alignment horizontal="left" textRotation="18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17</xdr:row>
      <xdr:rowOff>0</xdr:rowOff>
    </xdr:from>
    <xdr:to>
      <xdr:col>1</xdr:col>
      <xdr:colOff>1905000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33600" y="33813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0-0\PRODUKTE\BERICHTE\Berichte%202004\12%2004%20-%20Vorl.%20RE\PROD5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.05.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18%2012-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aushalt\12%2004%20RE\PROD504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2">
        <row r="11">
          <cell r="C11">
            <v>82500</v>
          </cell>
          <cell r="D11">
            <v>60568.65</v>
          </cell>
        </row>
        <row r="14">
          <cell r="C14">
            <v>522000</v>
          </cell>
          <cell r="D14">
            <v>501585.07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richt 050.005.001"/>
      <sheetName val="E+A"/>
    </sheetNames>
    <sheetDataSet>
      <sheetData sheetId="0">
        <row r="19">
          <cell r="E19">
            <v>-2348000</v>
          </cell>
        </row>
        <row r="27">
          <cell r="E27">
            <v>-2540439.08</v>
          </cell>
          <cell r="F27">
            <v>-2540439.08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  <sheetName val="Ausgaben 99"/>
      <sheetName val="Ausgaben 00"/>
      <sheetName val="Ausgaben 01"/>
      <sheetName val="Ausgaben 02"/>
      <sheetName val="Ausgaben 99_03"/>
      <sheetName val="Ausgaben 02_04"/>
    </sheetNames>
    <sheetDataSet>
      <sheetData sheetId="0">
        <row r="25">
          <cell r="D25">
            <v>-4326190</v>
          </cell>
        </row>
        <row r="36">
          <cell r="D36">
            <v>-4028535.8100000024</v>
          </cell>
          <cell r="E36">
            <v>-4108535.8100000024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 250.1.2"/>
      <sheetName val="E+A"/>
    </sheetNames>
    <sheetDataSet>
      <sheetData sheetId="0">
        <row r="18">
          <cell r="D18">
            <v>-2854200</v>
          </cell>
        </row>
        <row r="38">
          <cell r="D38">
            <v>-2538113.29</v>
          </cell>
          <cell r="E38">
            <v>-2632070.08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29">
          <cell r="D29">
            <v>-8931000</v>
          </cell>
        </row>
        <row r="42">
          <cell r="D42">
            <v>-10237699.190000001</v>
          </cell>
          <cell r="E42">
            <v>-10237699.190000001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24">
          <cell r="D24">
            <v>-1368200</v>
          </cell>
        </row>
        <row r="43">
          <cell r="D43">
            <v>-1206743.5399999998</v>
          </cell>
          <cell r="E43">
            <v>-1206743.5399999998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Einnahmen"/>
      <sheetName val="Anlage Ausgaben"/>
    </sheetNames>
    <sheetDataSet>
      <sheetData sheetId="0">
        <row r="35">
          <cell r="D35">
            <v>-1343180</v>
          </cell>
        </row>
        <row r="44">
          <cell r="D44">
            <v>-1120226.12</v>
          </cell>
          <cell r="E44">
            <v>-1195285.4800000002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icht 50.1.6"/>
      <sheetName val="Anlage Einnahme 50.1.6"/>
      <sheetName val="Anlage Ausgabe 50.1.6"/>
    </sheetNames>
    <sheetDataSet>
      <sheetData sheetId="0">
        <row r="26">
          <cell r="E26">
            <v>-37220</v>
          </cell>
        </row>
        <row r="39">
          <cell r="D39">
            <v>-38095.52000000002</v>
          </cell>
          <cell r="E39">
            <v>-38155.52000000002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richt 250.1.8"/>
      <sheetName val="E+A"/>
    </sheetNames>
    <sheetDataSet>
      <sheetData sheetId="0">
        <row r="23">
          <cell r="D23">
            <v>550050</v>
          </cell>
        </row>
        <row r="43">
          <cell r="D43">
            <v>598866.07</v>
          </cell>
          <cell r="E43">
            <v>598866.07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 Ausgaben"/>
      <sheetName val="Ausgaben mit Kommentaren"/>
      <sheetName val="Tabelle 1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27">
          <cell r="D27">
            <v>-256300</v>
          </cell>
        </row>
        <row r="42">
          <cell r="E42">
            <v>-246553.41999999998</v>
          </cell>
          <cell r="F42">
            <v>-246553.41999999998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M37" sqref="M37"/>
    </sheetView>
  </sheetViews>
  <sheetFormatPr defaultColWidth="11.421875" defaultRowHeight="12.75"/>
  <cols>
    <col min="1" max="1" width="8.7109375" style="0" customWidth="1"/>
    <col min="2" max="2" width="44.00390625" style="0" customWidth="1"/>
    <col min="3" max="3" width="16.00390625" style="0" customWidth="1"/>
    <col min="4" max="4" width="14.8515625" style="0" customWidth="1"/>
    <col min="5" max="5" width="15.8515625" style="0" customWidth="1"/>
    <col min="6" max="6" width="13.8515625" style="0" customWidth="1"/>
    <col min="7" max="7" width="16.57421875" style="0" customWidth="1"/>
    <col min="8" max="8" width="18.28125" style="0" customWidth="1"/>
    <col min="9" max="9" width="17.57421875" style="0" customWidth="1"/>
    <col min="10" max="10" width="4.140625" style="0" customWidth="1"/>
    <col min="11" max="11" width="13.140625" style="0" customWidth="1"/>
  </cols>
  <sheetData>
    <row r="1" spans="1:9" ht="15.75" customHeight="1">
      <c r="A1" t="s">
        <v>0</v>
      </c>
      <c r="H1" s="5" t="s">
        <v>1</v>
      </c>
      <c r="I1" s="10">
        <v>38419</v>
      </c>
    </row>
    <row r="2" spans="1:8" ht="28.5" customHeight="1">
      <c r="A2" s="12" t="s">
        <v>44</v>
      </c>
      <c r="B2" s="12"/>
      <c r="C2" s="13"/>
      <c r="D2" s="12"/>
      <c r="G2" s="11"/>
      <c r="H2" s="9"/>
    </row>
    <row r="3" ht="10.5" customHeight="1">
      <c r="A3" s="4"/>
    </row>
    <row r="4" ht="10.5" customHeight="1">
      <c r="A4" s="4"/>
    </row>
    <row r="5" ht="17.25" customHeight="1">
      <c r="A5" s="4" t="s">
        <v>49</v>
      </c>
    </row>
    <row r="6" spans="1:9" ht="15" customHeight="1">
      <c r="A6" s="39"/>
      <c r="B6" s="40" t="s">
        <v>2</v>
      </c>
      <c r="C6" s="40"/>
      <c r="D6" s="40"/>
      <c r="E6" s="76" t="s">
        <v>42</v>
      </c>
      <c r="F6" s="76" t="s">
        <v>47</v>
      </c>
      <c r="G6" s="78" t="s">
        <v>45</v>
      </c>
      <c r="H6" s="42"/>
      <c r="I6" s="43"/>
    </row>
    <row r="7" spans="1:9" ht="42" customHeight="1">
      <c r="A7" s="2" t="s">
        <v>4</v>
      </c>
      <c r="B7" s="3"/>
      <c r="C7" s="23" t="s">
        <v>39</v>
      </c>
      <c r="D7" s="8" t="s">
        <v>40</v>
      </c>
      <c r="E7" s="77"/>
      <c r="F7" s="77"/>
      <c r="G7" s="79"/>
      <c r="H7" s="8" t="s">
        <v>5</v>
      </c>
      <c r="I7" s="17" t="s">
        <v>6</v>
      </c>
    </row>
    <row r="8" spans="1:10" ht="15" customHeight="1">
      <c r="A8" s="24" t="s">
        <v>7</v>
      </c>
      <c r="B8" s="25" t="s">
        <v>8</v>
      </c>
      <c r="C8" s="26">
        <f>'[2]Bericht'!$D$25</f>
        <v>-4326190</v>
      </c>
      <c r="D8" s="26">
        <f>C8</f>
        <v>-4326190</v>
      </c>
      <c r="E8" s="26">
        <f>'[2]Bericht'!$D$36</f>
        <v>-4028535.8100000024</v>
      </c>
      <c r="F8" s="49">
        <v>80000</v>
      </c>
      <c r="G8" s="50">
        <f>'[2]Bericht'!$E$36</f>
        <v>-4108535.8100000024</v>
      </c>
      <c r="H8" s="50">
        <f aca="true" t="shared" si="0" ref="H8:H23">IF(G8-C8&lt;0,SUM(G8-C8),0)</f>
        <v>0</v>
      </c>
      <c r="I8" s="51">
        <f>IF(G8-C8&gt;0,SUM(G8-C8),0)</f>
        <v>217654.18999999762</v>
      </c>
      <c r="J8" s="1"/>
    </row>
    <row r="9" spans="1:10" ht="12" customHeight="1">
      <c r="A9" s="24"/>
      <c r="B9" s="25" t="s">
        <v>14</v>
      </c>
      <c r="C9" s="26"/>
      <c r="D9" s="26"/>
      <c r="E9" s="26"/>
      <c r="F9" s="49"/>
      <c r="G9" s="50"/>
      <c r="H9" s="50"/>
      <c r="I9" s="52"/>
      <c r="J9" s="1"/>
    </row>
    <row r="10" spans="1:10" s="29" customFormat="1" ht="12.75" customHeight="1">
      <c r="A10" s="24" t="s">
        <v>15</v>
      </c>
      <c r="B10" s="25" t="s">
        <v>18</v>
      </c>
      <c r="C10" s="26">
        <f>'[3]Bericht 250.1.2'!$D$18</f>
        <v>-2854200</v>
      </c>
      <c r="D10" s="26">
        <f>C10-93600</f>
        <v>-2947800</v>
      </c>
      <c r="E10" s="26">
        <f>'[3]Bericht 250.1.2'!$D$38</f>
        <v>-2538113.29</v>
      </c>
      <c r="F10" s="49">
        <v>95000</v>
      </c>
      <c r="G10" s="50">
        <f>'[3]Bericht 250.1.2'!$E$38</f>
        <v>-2632070.08</v>
      </c>
      <c r="H10" s="50">
        <f t="shared" si="0"/>
        <v>0</v>
      </c>
      <c r="I10" s="52">
        <f aca="true" t="shared" si="1" ref="I10:I23">IF(G10-C10&gt;0,SUM(G10-C10),0)</f>
        <v>222129.91999999993</v>
      </c>
      <c r="J10" s="28"/>
    </row>
    <row r="11" spans="1:10" s="29" customFormat="1" ht="12.75" customHeight="1">
      <c r="A11" s="24" t="s">
        <v>16</v>
      </c>
      <c r="B11" s="25" t="s">
        <v>37</v>
      </c>
      <c r="C11" s="26">
        <f>'[4]Bericht'!$D$29-C31</f>
        <v>-8326500</v>
      </c>
      <c r="D11" s="26">
        <f>C11-59996.27</f>
        <v>-8386496.27</v>
      </c>
      <c r="E11" s="26">
        <f>'[4]Bericht'!$D$42-E31</f>
        <v>-9675545.47</v>
      </c>
      <c r="F11" s="49">
        <v>28925.1</v>
      </c>
      <c r="G11" s="50">
        <f>'[4]Bericht'!$E$42-G31</f>
        <v>-9670082.39</v>
      </c>
      <c r="H11" s="50">
        <f t="shared" si="0"/>
        <v>-1343582.3900000006</v>
      </c>
      <c r="I11" s="52">
        <f t="shared" si="1"/>
        <v>0</v>
      </c>
      <c r="J11" s="28"/>
    </row>
    <row r="12" spans="1:10" s="29" customFormat="1" ht="12.75" customHeight="1">
      <c r="A12" s="24" t="s">
        <v>17</v>
      </c>
      <c r="B12" s="25" t="s">
        <v>19</v>
      </c>
      <c r="C12" s="26">
        <f>'[5]Bericht'!$D$24</f>
        <v>-1368200</v>
      </c>
      <c r="D12" s="26">
        <f>C12-25784.4</f>
        <v>-1393984.4</v>
      </c>
      <c r="E12" s="26">
        <f>'[5]Bericht'!$D$43</f>
        <v>-1206743.5399999998</v>
      </c>
      <c r="F12" s="49">
        <f>3754.05</f>
        <v>3754.05</v>
      </c>
      <c r="G12" s="50">
        <f>'[5]Bericht'!$E$43</f>
        <v>-1206743.5399999998</v>
      </c>
      <c r="H12" s="50">
        <f t="shared" si="0"/>
        <v>0</v>
      </c>
      <c r="I12" s="52">
        <f t="shared" si="1"/>
        <v>161456.4600000002</v>
      </c>
      <c r="J12" s="28"/>
    </row>
    <row r="13" spans="1:10" s="29" customFormat="1" ht="12.75" customHeight="1">
      <c r="A13" s="24" t="s">
        <v>9</v>
      </c>
      <c r="B13" s="25" t="s">
        <v>10</v>
      </c>
      <c r="C13" s="26">
        <f>'[6]Bericht'!$D$35</f>
        <v>-1343180</v>
      </c>
      <c r="D13" s="26">
        <f>C13-1940.64</f>
        <v>-1345120.64</v>
      </c>
      <c r="E13" s="26">
        <f>'[6]Bericht'!$D$44</f>
        <v>-1120226.12</v>
      </c>
      <c r="F13" s="49">
        <v>77000</v>
      </c>
      <c r="G13" s="50">
        <f>'[6]Bericht'!$E$44</f>
        <v>-1195285.4800000002</v>
      </c>
      <c r="H13" s="50">
        <f t="shared" si="0"/>
        <v>0</v>
      </c>
      <c r="I13" s="52">
        <f t="shared" si="1"/>
        <v>147894.5199999998</v>
      </c>
      <c r="J13" s="28"/>
    </row>
    <row r="14" spans="1:10" s="29" customFormat="1" ht="12.75" customHeight="1">
      <c r="A14" s="24" t="s">
        <v>20</v>
      </c>
      <c r="B14" s="25" t="s">
        <v>21</v>
      </c>
      <c r="C14" s="26">
        <f>'[7]Bericht 50.1.6'!$E$26</f>
        <v>-37220</v>
      </c>
      <c r="D14" s="26">
        <f>C14</f>
        <v>-37220</v>
      </c>
      <c r="E14" s="26">
        <f>'[7]Bericht 50.1.6'!$D$39</f>
        <v>-38095.52000000002</v>
      </c>
      <c r="F14" s="49"/>
      <c r="G14" s="50">
        <f>'[7]Bericht 50.1.6'!$E$39</f>
        <v>-38155.52000000002</v>
      </c>
      <c r="H14" s="50">
        <f t="shared" si="0"/>
        <v>-935.5200000000186</v>
      </c>
      <c r="I14" s="52">
        <f t="shared" si="1"/>
        <v>0</v>
      </c>
      <c r="J14" s="28"/>
    </row>
    <row r="15" spans="1:10" s="29" customFormat="1" ht="12.75" customHeight="1">
      <c r="A15" s="24" t="s">
        <v>22</v>
      </c>
      <c r="B15" s="25" t="s">
        <v>23</v>
      </c>
      <c r="C15" s="26" t="s">
        <v>46</v>
      </c>
      <c r="D15" s="26"/>
      <c r="E15" s="26"/>
      <c r="F15" s="49"/>
      <c r="G15" s="50"/>
      <c r="H15" s="50"/>
      <c r="I15" s="52"/>
      <c r="J15" s="28"/>
    </row>
    <row r="16" spans="1:10" s="29" customFormat="1" ht="10.5" customHeight="1">
      <c r="A16" s="24"/>
      <c r="B16" s="25" t="s">
        <v>24</v>
      </c>
      <c r="C16" s="26"/>
      <c r="D16" s="26"/>
      <c r="E16" s="26"/>
      <c r="F16" s="49"/>
      <c r="G16" s="50"/>
      <c r="H16" s="50"/>
      <c r="I16" s="52">
        <f t="shared" si="1"/>
        <v>0</v>
      </c>
      <c r="J16" s="28"/>
    </row>
    <row r="17" spans="1:10" s="29" customFormat="1" ht="12.75" customHeight="1">
      <c r="A17" s="24" t="s">
        <v>11</v>
      </c>
      <c r="B17" s="25" t="s">
        <v>36</v>
      </c>
      <c r="C17" s="26">
        <f>'[8]Bericht 250.1.8'!$D$23</f>
        <v>550050</v>
      </c>
      <c r="D17" s="26">
        <f>'[8]Bericht 250.1.8'!$D$23</f>
        <v>550050</v>
      </c>
      <c r="E17" s="26">
        <f>'[8]Bericht 250.1.8'!$D$43</f>
        <v>598866.07</v>
      </c>
      <c r="F17" s="49"/>
      <c r="G17" s="50">
        <f>'[8]Bericht 250.1.8'!$E$43</f>
        <v>598866.07</v>
      </c>
      <c r="H17" s="50">
        <f t="shared" si="0"/>
        <v>0</v>
      </c>
      <c r="I17" s="52">
        <f t="shared" si="1"/>
        <v>48816.06999999995</v>
      </c>
      <c r="J17" s="28"/>
    </row>
    <row r="18" spans="1:10" s="29" customFormat="1" ht="12.75" customHeight="1">
      <c r="A18" s="24" t="s">
        <v>25</v>
      </c>
      <c r="B18" s="25" t="s">
        <v>29</v>
      </c>
      <c r="C18" s="26" t="s">
        <v>46</v>
      </c>
      <c r="D18" s="26"/>
      <c r="E18" s="26"/>
      <c r="F18" s="49"/>
      <c r="G18" s="50"/>
      <c r="H18" s="50"/>
      <c r="I18" s="52"/>
      <c r="J18" s="28"/>
    </row>
    <row r="19" spans="1:10" s="29" customFormat="1" ht="12.75" customHeight="1">
      <c r="A19" s="24" t="s">
        <v>26</v>
      </c>
      <c r="B19" s="25" t="s">
        <v>30</v>
      </c>
      <c r="C19" s="26" t="s">
        <v>46</v>
      </c>
      <c r="D19" s="26"/>
      <c r="E19" s="26"/>
      <c r="F19" s="49"/>
      <c r="G19" s="50"/>
      <c r="H19" s="50"/>
      <c r="I19" s="52"/>
      <c r="J19" s="28"/>
    </row>
    <row r="20" spans="1:10" s="29" customFormat="1" ht="12.75" customHeight="1">
      <c r="A20" s="24" t="s">
        <v>27</v>
      </c>
      <c r="B20" s="25" t="s">
        <v>31</v>
      </c>
      <c r="C20" s="26" t="s">
        <v>46</v>
      </c>
      <c r="D20" s="26"/>
      <c r="E20" s="26"/>
      <c r="F20" s="49"/>
      <c r="G20" s="50"/>
      <c r="H20" s="50"/>
      <c r="I20" s="52"/>
      <c r="J20" s="28"/>
    </row>
    <row r="21" spans="1:10" s="29" customFormat="1" ht="12.75" customHeight="1">
      <c r="A21" s="24" t="s">
        <v>28</v>
      </c>
      <c r="B21" s="25" t="s">
        <v>32</v>
      </c>
      <c r="C21" s="26">
        <f>'[9]Bericht'!$D$27</f>
        <v>-256300</v>
      </c>
      <c r="D21" s="26">
        <f>C21</f>
        <v>-256300</v>
      </c>
      <c r="E21" s="26">
        <f>'[9]Bericht'!$E$42</f>
        <v>-246553.41999999998</v>
      </c>
      <c r="F21" s="49"/>
      <c r="G21" s="50">
        <f>'[9]Bericht'!$F$42</f>
        <v>-246553.41999999998</v>
      </c>
      <c r="H21" s="50">
        <f t="shared" si="0"/>
        <v>0</v>
      </c>
      <c r="I21" s="52">
        <f t="shared" si="1"/>
        <v>9746.580000000016</v>
      </c>
      <c r="J21" s="28"/>
    </row>
    <row r="22" spans="1:10" s="29" customFormat="1" ht="10.5" customHeight="1">
      <c r="A22" s="24"/>
      <c r="B22" s="25" t="s">
        <v>33</v>
      </c>
      <c r="C22" s="26"/>
      <c r="D22" s="26"/>
      <c r="E22" s="26"/>
      <c r="F22" s="49"/>
      <c r="G22" s="50"/>
      <c r="H22" s="50">
        <f t="shared" si="0"/>
        <v>0</v>
      </c>
      <c r="I22" s="52">
        <f t="shared" si="1"/>
        <v>0</v>
      </c>
      <c r="J22" s="28"/>
    </row>
    <row r="23" spans="1:10" s="29" customFormat="1" ht="12.75" customHeight="1">
      <c r="A23" s="24" t="s">
        <v>34</v>
      </c>
      <c r="B23" s="25" t="s">
        <v>35</v>
      </c>
      <c r="C23" s="26">
        <f>'[10]Bericht 050.005.001'!$E$19</f>
        <v>-2348000</v>
      </c>
      <c r="D23" s="26">
        <f>C23</f>
        <v>-2348000</v>
      </c>
      <c r="E23" s="26">
        <f>'[10]Bericht 050.005.001'!$E$27</f>
        <v>-2540439.08</v>
      </c>
      <c r="F23" s="49"/>
      <c r="G23" s="50">
        <f>'[10]Bericht 050.005.001'!$F$27</f>
        <v>-2540439.08</v>
      </c>
      <c r="H23" s="50">
        <f t="shared" si="0"/>
        <v>-192439.08000000007</v>
      </c>
      <c r="I23" s="52">
        <f t="shared" si="1"/>
        <v>0</v>
      </c>
      <c r="J23" s="28"/>
    </row>
    <row r="24" spans="1:10" ht="18" customHeight="1">
      <c r="A24" s="14"/>
      <c r="B24" s="15" t="s">
        <v>38</v>
      </c>
      <c r="C24" s="16">
        <f aca="true" t="shared" si="2" ref="C24:I24">SUM(C8:C23)</f>
        <v>-20309740</v>
      </c>
      <c r="D24" s="16">
        <f t="shared" si="2"/>
        <v>-20491061.31</v>
      </c>
      <c r="E24" s="16">
        <f t="shared" si="2"/>
        <v>-20795386.180000007</v>
      </c>
      <c r="F24" s="16">
        <f>SUM(F8:F23)</f>
        <v>284679.15</v>
      </c>
      <c r="G24" s="53">
        <f t="shared" si="2"/>
        <v>-21038999.250000007</v>
      </c>
      <c r="H24" s="53">
        <f t="shared" si="2"/>
        <v>-1536956.9900000007</v>
      </c>
      <c r="I24" s="54">
        <f t="shared" si="2"/>
        <v>807697.7399999974</v>
      </c>
      <c r="J24" s="1"/>
    </row>
    <row r="25" spans="1:10" ht="18.75" customHeight="1" thickBot="1">
      <c r="A25" s="18"/>
      <c r="B25" s="19" t="s">
        <v>12</v>
      </c>
      <c r="C25" s="20"/>
      <c r="D25" s="20"/>
      <c r="E25" s="20"/>
      <c r="F25" s="20"/>
      <c r="G25" s="55"/>
      <c r="H25" s="56">
        <f>SUM(H24:I24)</f>
        <v>-729259.2500000033</v>
      </c>
      <c r="I25" s="57"/>
      <c r="J25" s="6"/>
    </row>
    <row r="26" spans="1:10" ht="12.75" customHeight="1" thickTop="1">
      <c r="A26" s="30"/>
      <c r="B26" s="31"/>
      <c r="C26" s="32"/>
      <c r="D26" s="32"/>
      <c r="E26" s="32"/>
      <c r="F26" s="32"/>
      <c r="G26" s="59"/>
      <c r="H26" s="62"/>
      <c r="I26" s="63"/>
      <c r="J26" s="6"/>
    </row>
    <row r="27" spans="1:10" ht="12.75" customHeight="1">
      <c r="A27" s="30"/>
      <c r="B27" s="31"/>
      <c r="C27" s="32"/>
      <c r="D27" s="32"/>
      <c r="E27" s="32"/>
      <c r="F27" s="32"/>
      <c r="G27" s="33"/>
      <c r="H27" s="34"/>
      <c r="I27" s="35"/>
      <c r="J27" s="6"/>
    </row>
    <row r="28" spans="1:10" ht="21" customHeight="1">
      <c r="A28" s="38" t="s">
        <v>50</v>
      </c>
      <c r="B28" s="31"/>
      <c r="C28" s="32"/>
      <c r="D28" s="32"/>
      <c r="E28" s="32"/>
      <c r="F28" s="32"/>
      <c r="G28" s="33"/>
      <c r="H28" s="34"/>
      <c r="I28" s="35"/>
      <c r="J28" s="6"/>
    </row>
    <row r="29" spans="1:9" ht="16.5" customHeight="1">
      <c r="A29" s="39"/>
      <c r="B29" s="40" t="s">
        <v>2</v>
      </c>
      <c r="C29" s="40"/>
      <c r="D29" s="40"/>
      <c r="E29" s="41" t="s">
        <v>3</v>
      </c>
      <c r="F29" s="76" t="s">
        <v>48</v>
      </c>
      <c r="G29" s="78" t="s">
        <v>45</v>
      </c>
      <c r="H29" s="42"/>
      <c r="I29" s="36"/>
    </row>
    <row r="30" spans="1:9" ht="24.75" customHeight="1">
      <c r="A30" s="2" t="s">
        <v>4</v>
      </c>
      <c r="B30" s="3"/>
      <c r="C30" s="23" t="s">
        <v>39</v>
      </c>
      <c r="D30" s="8" t="s">
        <v>40</v>
      </c>
      <c r="E30" s="7" t="s">
        <v>43</v>
      </c>
      <c r="F30" s="77"/>
      <c r="G30" s="79"/>
      <c r="H30" s="8" t="s">
        <v>5</v>
      </c>
      <c r="I30" s="17" t="s">
        <v>6</v>
      </c>
    </row>
    <row r="31" spans="1:10" ht="23.25" customHeight="1">
      <c r="A31" s="24" t="s">
        <v>16</v>
      </c>
      <c r="B31" s="37" t="s">
        <v>37</v>
      </c>
      <c r="C31" s="27">
        <f>-SUM('[1]Anlage Ausgaben'!$C$14+'[1]Anlage Ausgaben'!$C$11)</f>
        <v>-604500</v>
      </c>
      <c r="D31" s="27">
        <f>C31-27500</f>
        <v>-632000</v>
      </c>
      <c r="E31" s="27">
        <f>(SUM('[1]Anlage Ausgaben'!$D$11+'[1]Anlage Ausgaben'!$D$14))*-1</f>
        <v>-562153.72</v>
      </c>
      <c r="F31" s="27">
        <v>8000</v>
      </c>
      <c r="G31" s="50">
        <v>-567616.8</v>
      </c>
      <c r="H31" s="51">
        <f>IF(G31-C31&lt;0,SUM(G31-C31),0)</f>
        <v>0</v>
      </c>
      <c r="I31" s="51">
        <f>IF(G31-C31&gt;0,SUM(G31-C31),0)</f>
        <v>36883.19999999995</v>
      </c>
      <c r="J31" s="1"/>
    </row>
    <row r="32" spans="1:10" ht="16.5" customHeight="1">
      <c r="A32" s="44"/>
      <c r="B32" s="45" t="s">
        <v>38</v>
      </c>
      <c r="C32" s="46">
        <f aca="true" t="shared" si="3" ref="C32:I32">SUM(C31:C31)</f>
        <v>-604500</v>
      </c>
      <c r="D32" s="46">
        <f t="shared" si="3"/>
        <v>-632000</v>
      </c>
      <c r="E32" s="46">
        <f t="shared" si="3"/>
        <v>-562153.72</v>
      </c>
      <c r="F32" s="46">
        <f t="shared" si="3"/>
        <v>8000</v>
      </c>
      <c r="G32" s="58">
        <f t="shared" si="3"/>
        <v>-567616.8</v>
      </c>
      <c r="H32" s="58">
        <f t="shared" si="3"/>
        <v>0</v>
      </c>
      <c r="I32" s="58">
        <f t="shared" si="3"/>
        <v>36883.19999999995</v>
      </c>
      <c r="J32" s="1"/>
    </row>
    <row r="33" spans="1:10" ht="15.75" customHeight="1" thickBot="1">
      <c r="A33" s="18"/>
      <c r="B33" s="19" t="s">
        <v>12</v>
      </c>
      <c r="C33" s="20"/>
      <c r="D33" s="20"/>
      <c r="E33" s="20"/>
      <c r="F33" s="20"/>
      <c r="G33" s="55"/>
      <c r="H33" s="56">
        <f>SUM(H32:I32)</f>
        <v>36883.19999999995</v>
      </c>
      <c r="I33" s="57"/>
      <c r="J33" s="6"/>
    </row>
    <row r="34" spans="1:10" ht="15.75" customHeight="1" thickTop="1">
      <c r="A34" s="30"/>
      <c r="B34" s="31"/>
      <c r="C34" s="32"/>
      <c r="D34" s="32"/>
      <c r="E34" s="32"/>
      <c r="F34" s="32"/>
      <c r="G34" s="59"/>
      <c r="H34" s="62"/>
      <c r="I34" s="63"/>
      <c r="J34" s="6"/>
    </row>
    <row r="35" spans="1:10" ht="15.75" customHeight="1">
      <c r="A35" s="30"/>
      <c r="B35" s="31"/>
      <c r="C35" s="32"/>
      <c r="D35" s="32"/>
      <c r="E35" s="32"/>
      <c r="F35" s="32"/>
      <c r="G35" s="59"/>
      <c r="H35" s="64"/>
      <c r="I35" s="65"/>
      <c r="J35" s="6"/>
    </row>
    <row r="36" spans="1:10" ht="15.75" customHeight="1">
      <c r="A36" s="38" t="s">
        <v>51</v>
      </c>
      <c r="B36" s="31"/>
      <c r="C36" s="32"/>
      <c r="D36" s="32"/>
      <c r="E36" s="32"/>
      <c r="F36" s="32"/>
      <c r="G36" s="59"/>
      <c r="H36" s="64"/>
      <c r="I36" s="65"/>
      <c r="J36" s="6"/>
    </row>
    <row r="37" spans="1:10" ht="15.75" customHeight="1">
      <c r="A37" s="39"/>
      <c r="B37" s="40" t="s">
        <v>2</v>
      </c>
      <c r="C37" s="40"/>
      <c r="D37" s="40"/>
      <c r="E37" s="41" t="s">
        <v>3</v>
      </c>
      <c r="F37" s="76" t="s">
        <v>48</v>
      </c>
      <c r="G37" s="78" t="s">
        <v>45</v>
      </c>
      <c r="H37" s="42"/>
      <c r="I37" s="36"/>
      <c r="J37" s="6"/>
    </row>
    <row r="38" spans="1:10" ht="25.5">
      <c r="A38" s="2" t="s">
        <v>4</v>
      </c>
      <c r="B38" s="3"/>
      <c r="C38" s="23" t="s">
        <v>39</v>
      </c>
      <c r="D38" s="8" t="s">
        <v>40</v>
      </c>
      <c r="E38" s="7" t="s">
        <v>43</v>
      </c>
      <c r="F38" s="77"/>
      <c r="G38" s="79"/>
      <c r="H38" s="8" t="s">
        <v>5</v>
      </c>
      <c r="I38" s="17" t="s">
        <v>6</v>
      </c>
      <c r="J38" s="6"/>
    </row>
    <row r="39" spans="1:10" ht="30" customHeight="1">
      <c r="A39" s="69" t="s">
        <v>54</v>
      </c>
      <c r="B39" s="71" t="s">
        <v>52</v>
      </c>
      <c r="C39" s="72">
        <v>-56741</v>
      </c>
      <c r="D39" s="72">
        <v>-56741</v>
      </c>
      <c r="E39" s="73">
        <v>-54513.9</v>
      </c>
      <c r="F39" s="72"/>
      <c r="G39" s="73">
        <v>-54513.9</v>
      </c>
      <c r="H39" s="74">
        <f>IF(G39-C39&lt;0,SUM(G39-C39),0)</f>
        <v>0</v>
      </c>
      <c r="I39" s="75">
        <f>IF(G39-C39&gt;0,SUM(G39-C39),0)</f>
        <v>2227.0999999999985</v>
      </c>
      <c r="J39" s="6"/>
    </row>
    <row r="40" spans="1:10" ht="30" customHeight="1">
      <c r="A40" s="69" t="s">
        <v>54</v>
      </c>
      <c r="B40" s="67" t="s">
        <v>53</v>
      </c>
      <c r="C40" s="66">
        <v>-1641350</v>
      </c>
      <c r="D40" s="66">
        <v>-1641350</v>
      </c>
      <c r="E40" s="68">
        <v>-1670160.63</v>
      </c>
      <c r="F40" s="66"/>
      <c r="G40" s="68">
        <v>-1670160.63</v>
      </c>
      <c r="H40" s="50">
        <f>IF(G40-C40&lt;0,SUM(G40-C40),0)</f>
        <v>-28810.62999999989</v>
      </c>
      <c r="I40" s="52">
        <f>IF(G40-C40&gt;0,SUM(G40-C40),0)</f>
        <v>0</v>
      </c>
      <c r="J40" s="6"/>
    </row>
    <row r="41" spans="1:10" ht="16.5" customHeight="1">
      <c r="A41" s="44"/>
      <c r="B41" s="45" t="s">
        <v>38</v>
      </c>
      <c r="C41" s="46">
        <f>C39+C40</f>
        <v>-1698091</v>
      </c>
      <c r="D41" s="46">
        <f aca="true" t="shared" si="4" ref="D41:I41">D39+D40</f>
        <v>-1698091</v>
      </c>
      <c r="E41" s="46">
        <f t="shared" si="4"/>
        <v>-1724674.5299999998</v>
      </c>
      <c r="F41" s="46">
        <f t="shared" si="4"/>
        <v>0</v>
      </c>
      <c r="G41" s="58">
        <f t="shared" si="4"/>
        <v>-1724674.5299999998</v>
      </c>
      <c r="H41" s="58">
        <f t="shared" si="4"/>
        <v>-28810.62999999989</v>
      </c>
      <c r="I41" s="58">
        <f t="shared" si="4"/>
        <v>2227.0999999999985</v>
      </c>
      <c r="J41" s="1"/>
    </row>
    <row r="42" spans="1:12" ht="15.75" customHeight="1" thickBot="1">
      <c r="A42" s="18"/>
      <c r="B42" s="19" t="s">
        <v>12</v>
      </c>
      <c r="C42" s="20"/>
      <c r="D42" s="20"/>
      <c r="E42" s="20"/>
      <c r="F42" s="20"/>
      <c r="G42" s="55"/>
      <c r="H42" s="56">
        <f>SUM(H41:I41)</f>
        <v>-26583.52999999989</v>
      </c>
      <c r="I42" s="57"/>
      <c r="J42" s="6"/>
      <c r="L42" s="82" t="s">
        <v>55</v>
      </c>
    </row>
    <row r="43" spans="1:12" ht="15.75" customHeight="1" thickTop="1">
      <c r="A43" s="30"/>
      <c r="B43" s="31"/>
      <c r="C43" s="32"/>
      <c r="D43" s="32"/>
      <c r="E43" s="32"/>
      <c r="F43" s="32"/>
      <c r="G43" s="59"/>
      <c r="H43" s="62"/>
      <c r="I43" s="63"/>
      <c r="J43" s="6"/>
      <c r="L43" s="82"/>
    </row>
    <row r="44" spans="1:12" ht="15.75" customHeight="1">
      <c r="A44" s="30"/>
      <c r="B44" s="31"/>
      <c r="C44" s="32"/>
      <c r="D44" s="32"/>
      <c r="E44" s="32"/>
      <c r="F44" s="32"/>
      <c r="G44" s="59"/>
      <c r="H44" s="64"/>
      <c r="I44" s="65"/>
      <c r="J44" s="6"/>
      <c r="L44" s="82"/>
    </row>
    <row r="45" spans="1:12" ht="12.75" customHeight="1" thickBot="1">
      <c r="A45" s="30"/>
      <c r="B45" s="31"/>
      <c r="C45" s="32"/>
      <c r="D45" s="32"/>
      <c r="E45" s="32"/>
      <c r="F45" s="32"/>
      <c r="G45" s="59"/>
      <c r="H45" s="60"/>
      <c r="I45" s="61"/>
      <c r="J45" s="6"/>
      <c r="L45" s="82"/>
    </row>
    <row r="46" spans="1:12" ht="24.75" customHeight="1" thickBot="1" thickTop="1">
      <c r="A46" s="47" t="s">
        <v>41</v>
      </c>
      <c r="B46" s="48"/>
      <c r="C46" s="70">
        <f>C24+C32+C41</f>
        <v>-22612331</v>
      </c>
      <c r="D46" s="70">
        <f>D24+D32+D41</f>
        <v>-22821152.31</v>
      </c>
      <c r="E46" s="70">
        <f>E24+E32+E41</f>
        <v>-23082214.430000007</v>
      </c>
      <c r="F46" s="70">
        <f>F24+F32+F41</f>
        <v>292679.15</v>
      </c>
      <c r="G46" s="70">
        <f>G24+G32+G41</f>
        <v>-23331290.58000001</v>
      </c>
      <c r="H46" s="80">
        <f>H25+H33+H42</f>
        <v>-718959.5800000032</v>
      </c>
      <c r="I46" s="81"/>
      <c r="J46" s="6"/>
      <c r="L46" s="82"/>
    </row>
    <row r="47" spans="1:10" ht="8.25" customHeight="1" thickTop="1">
      <c r="A47" s="30"/>
      <c r="B47" s="31"/>
      <c r="C47" s="32"/>
      <c r="D47" s="32"/>
      <c r="E47" s="32"/>
      <c r="F47" s="32"/>
      <c r="G47" s="33"/>
      <c r="H47" s="34"/>
      <c r="I47" s="35"/>
      <c r="J47" s="6"/>
    </row>
    <row r="48" spans="1:2" ht="24.75" customHeight="1">
      <c r="A48" s="22" t="s">
        <v>13</v>
      </c>
      <c r="B48" s="21"/>
    </row>
    <row r="49" spans="1:2" ht="11.25" customHeight="1">
      <c r="A49" s="22"/>
      <c r="B49" s="21"/>
    </row>
  </sheetData>
  <mergeCells count="9">
    <mergeCell ref="H46:I46"/>
    <mergeCell ref="F6:F7"/>
    <mergeCell ref="G6:G7"/>
    <mergeCell ref="L42:L46"/>
    <mergeCell ref="E6:E7"/>
    <mergeCell ref="F29:F30"/>
    <mergeCell ref="G29:G30"/>
    <mergeCell ref="F37:F38"/>
    <mergeCell ref="G37:G38"/>
  </mergeCells>
  <conditionalFormatting sqref="C8:I28 C31:I36 C39:I47">
    <cfRule type="cellIs" priority="1" dxfId="0" operator="lessThan" stopIfTrue="1">
      <formula>0</formula>
    </cfRule>
  </conditionalFormatting>
  <printOptions/>
  <pageMargins left="0.7874015748031497" right="0" top="0" bottom="0" header="0.5118110236220472" footer="0.1968503937007874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Anwender</cp:lastModifiedBy>
  <cp:lastPrinted>2005-03-10T09:35:21Z</cp:lastPrinted>
  <dcterms:created xsi:type="dcterms:W3CDTF">2000-10-30T13:22:52Z</dcterms:created>
  <dcterms:modified xsi:type="dcterms:W3CDTF">2005-03-10T09:35:30Z</dcterms:modified>
  <cp:category/>
  <cp:version/>
  <cp:contentType/>
  <cp:contentStatus/>
</cp:coreProperties>
</file>