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060" activeTab="1"/>
  </bookViews>
  <sheets>
    <sheet name="2009" sheetId="1" r:id="rId1"/>
    <sheet name="2010" sheetId="2" r:id="rId2"/>
    <sheet name="Tabelle2" sheetId="3" r:id="rId3"/>
    <sheet name="Tabelle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<sst xmlns="http://schemas.openxmlformats.org/spreadsheetml/2006/main" count="67" uniqueCount="34">
  <si>
    <t>vom KJA geförderte Tagespflege</t>
  </si>
  <si>
    <t>Betreuungsquote</t>
  </si>
  <si>
    <t>31.12.05</t>
  </si>
  <si>
    <t>31.12.06</t>
  </si>
  <si>
    <t>Ascheberg</t>
  </si>
  <si>
    <t>Billerbeck</t>
  </si>
  <si>
    <t>Havixbeck</t>
  </si>
  <si>
    <t>Lüdinghausen</t>
  </si>
  <si>
    <t>Nordkirchen</t>
  </si>
  <si>
    <t>Nottuln</t>
  </si>
  <si>
    <t>Olfen</t>
  </si>
  <si>
    <t>Rosendahl</t>
  </si>
  <si>
    <t>Senden</t>
  </si>
  <si>
    <t>Gesamt</t>
  </si>
  <si>
    <t>Betreuungsquote Kindertageseinrichtungen</t>
  </si>
  <si>
    <t xml:space="preserve">in KiBiz-Gruppentyp II (ab 01.08.08) bzw. in kleinen altersge-mischten Gruppen (bis 31.07.08) </t>
  </si>
  <si>
    <t xml:space="preserve">Plätze für 2jährige Kinder in KiBiz-Gruppentyp I (ab 01.08.08) bzw. von 3- bis 6jährigen nicht genutzte Plätze in TEK (bis 31.07.08) </t>
  </si>
  <si>
    <t>Tagespflege + Tageseinrichtungen</t>
  </si>
  <si>
    <t>voraussichtliche Anzahl Kinder bis 3 Jahre</t>
  </si>
  <si>
    <t>31.12.08</t>
  </si>
  <si>
    <t>31.12.09</t>
  </si>
  <si>
    <t>Ausbaustand 31.12.2009 - Betreuungsangebote für Kinder unter drei Jahren</t>
  </si>
  <si>
    <t>Prognose 2010/11 (Planungstand: 31.01.10)</t>
  </si>
  <si>
    <t>Gesamt-Angebot 
(geförderte Tagespflege und Tageseinrichtungen)</t>
  </si>
  <si>
    <t>Anzahl Kinder 
unter drei Jahren</t>
  </si>
  <si>
    <t>Prognosedaten 2010/11 aus Kindergartenbedarfsplan 10/11 (Stand 31.01.10) - ohne 30 U3-Plätze in noch nicht errichteten Gruppenräumen</t>
  </si>
  <si>
    <t>31.12.10</t>
  </si>
  <si>
    <t>Ausbaustand 31.12.2010 - Betreuungsangebote für Kinder unter drei Jahren</t>
  </si>
  <si>
    <t xml:space="preserve"> 2jährige Kinder in KiBiz-Gruppentyp I (ab 01.08.08) bzw. von 3- bis 6jährigen nicht genutzte Plätze in TEK (bis 31.07.08) </t>
  </si>
  <si>
    <t>Prognosedaten 2011/12 aus Kindergartenbedarfsplan 11/12 (Stand 07.02.11)</t>
  </si>
  <si>
    <t>Prognose 2011/12 (Planungstand: 07.02.11)</t>
  </si>
  <si>
    <t>vom KJA geförderte Tagespflege (KTP)</t>
  </si>
  <si>
    <t>Betreuungsquote 
(Kitas + Tagespflege)</t>
  </si>
  <si>
    <t xml:space="preserve">Betreuungsquote 
Kitas + Tagespflege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</si>
</sst>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[$-407]dddd\,\ d\.\ mmmm\ yyyy"/>
    <numFmt numFmtId="174" formatCode="dd/mm/yy;@"/>
    <numFmt numFmtId="175" formatCode="mmm\ yyyy"/>
  </numFmts>
  <fonts count="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textRotation="90" wrapText="1"/>
    </xf>
    <xf numFmtId="49" fontId="0" fillId="0" borderId="2" xfId="0" applyNumberFormat="1" applyFont="1" applyBorder="1" applyAlignment="1">
      <alignment horizontal="center" vertical="center" textRotation="90" wrapText="1"/>
    </xf>
    <xf numFmtId="49" fontId="0" fillId="0" borderId="3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8" xfId="0" applyNumberForma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172" fontId="0" fillId="0" borderId="14" xfId="0" applyNumberForma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Alignment="1">
      <alignment horizontal="right" textRotation="180"/>
    </xf>
    <xf numFmtId="0" fontId="3" fillId="0" borderId="0" xfId="0" applyFont="1" applyAlignment="1">
      <alignment/>
    </xf>
    <xf numFmtId="174" fontId="0" fillId="0" borderId="3" xfId="0" applyNumberFormat="1" applyBorder="1" applyAlignment="1">
      <alignment horizontal="center" vertical="center" textRotation="90" wrapText="1"/>
    </xf>
    <xf numFmtId="0" fontId="0" fillId="0" borderId="28" xfId="0" applyFill="1" applyBorder="1" applyAlignment="1">
      <alignment/>
    </xf>
    <xf numFmtId="0" fontId="1" fillId="0" borderId="0" xfId="0" applyFont="1" applyAlignment="1">
      <alignment/>
    </xf>
    <xf numFmtId="172" fontId="0" fillId="0" borderId="29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2" borderId="30" xfId="0" applyNumberFormat="1" applyFill="1" applyBorder="1" applyAlignment="1">
      <alignment/>
    </xf>
    <xf numFmtId="49" fontId="0" fillId="0" borderId="31" xfId="0" applyNumberFormat="1" applyBorder="1" applyAlignment="1">
      <alignment horizontal="center" vertical="center" textRotation="90" wrapText="1"/>
    </xf>
    <xf numFmtId="49" fontId="0" fillId="0" borderId="30" xfId="0" applyNumberFormat="1" applyBorder="1" applyAlignment="1">
      <alignment horizontal="center" vertical="center" textRotation="90" wrapText="1"/>
    </xf>
    <xf numFmtId="174" fontId="0" fillId="0" borderId="30" xfId="0" applyNumberFormat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9" xfId="0" applyFill="1" applyBorder="1" applyAlignment="1">
      <alignment/>
    </xf>
    <xf numFmtId="172" fontId="0" fillId="2" borderId="6" xfId="0" applyNumberFormat="1" applyFill="1" applyBorder="1" applyAlignment="1">
      <alignment/>
    </xf>
    <xf numFmtId="0" fontId="0" fillId="2" borderId="15" xfId="0" applyFill="1" applyBorder="1" applyAlignment="1">
      <alignment/>
    </xf>
    <xf numFmtId="172" fontId="0" fillId="2" borderId="12" xfId="0" applyNumberFormat="1" applyFill="1" applyBorder="1" applyAlignment="1">
      <alignment/>
    </xf>
    <xf numFmtId="0" fontId="0" fillId="2" borderId="21" xfId="0" applyFill="1" applyBorder="1" applyAlignment="1">
      <alignment/>
    </xf>
    <xf numFmtId="172" fontId="0" fillId="2" borderId="18" xfId="0" applyNumberFormat="1" applyFill="1" applyBorder="1" applyAlignment="1">
      <alignment/>
    </xf>
    <xf numFmtId="0" fontId="0" fillId="2" borderId="32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30" xfId="0" applyBorder="1" applyAlignment="1">
      <alignment/>
    </xf>
    <xf numFmtId="49" fontId="0" fillId="0" borderId="33" xfId="0" applyNumberFormat="1" applyBorder="1" applyAlignment="1">
      <alignment horizontal="center" vertical="center" textRotation="90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Fill="1" applyBorder="1" applyAlignment="1">
      <alignment/>
    </xf>
    <xf numFmtId="174" fontId="0" fillId="0" borderId="31" xfId="0" applyNumberFormat="1" applyBorder="1" applyAlignment="1">
      <alignment horizontal="center" vertical="center" textRotation="90" wrapText="1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49" fontId="0" fillId="0" borderId="32" xfId="0" applyNumberFormat="1" applyFont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Fill="1" applyBorder="1" applyAlignment="1">
      <alignment/>
    </xf>
    <xf numFmtId="174" fontId="0" fillId="0" borderId="38" xfId="0" applyNumberFormat="1" applyBorder="1" applyAlignment="1">
      <alignment horizontal="center" vertical="center" textRotation="90" wrapText="1"/>
    </xf>
    <xf numFmtId="172" fontId="0" fillId="0" borderId="30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2" borderId="39" xfId="0" applyFill="1" applyBorder="1" applyAlignment="1">
      <alignment textRotation="90" wrapText="1"/>
    </xf>
    <xf numFmtId="0" fontId="0" fillId="2" borderId="40" xfId="0" applyFill="1" applyBorder="1" applyAlignment="1">
      <alignment textRotation="90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14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textRotation="90" wrapText="1"/>
    </xf>
    <xf numFmtId="0" fontId="0" fillId="0" borderId="46" xfId="0" applyBorder="1" applyAlignment="1">
      <alignment textRotation="90" wrapText="1"/>
    </xf>
    <xf numFmtId="0" fontId="0" fillId="0" borderId="47" xfId="0" applyBorder="1" applyAlignment="1">
      <alignment textRotation="90" wrapText="1"/>
    </xf>
    <xf numFmtId="0" fontId="0" fillId="0" borderId="29" xfId="0" applyBorder="1" applyAlignment="1">
      <alignment textRotation="90" wrapText="1"/>
    </xf>
    <xf numFmtId="0" fontId="0" fillId="0" borderId="42" xfId="0" applyFill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2" borderId="48" xfId="0" applyFill="1" applyBorder="1" applyAlignment="1">
      <alignment textRotation="90" wrapText="1"/>
    </xf>
    <xf numFmtId="0" fontId="0" fillId="2" borderId="49" xfId="0" applyFill="1" applyBorder="1" applyAlignment="1">
      <alignment textRotation="90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8" xfId="0" applyFill="1" applyBorder="1" applyAlignment="1">
      <alignment textRotation="90" wrapText="1"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8" xfId="0" applyBorder="1" applyAlignment="1">
      <alignment/>
    </xf>
    <xf numFmtId="14" fontId="0" fillId="0" borderId="52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7" xfId="0" applyBorder="1" applyAlignment="1">
      <alignment textRotation="90" wrapText="1"/>
    </xf>
    <xf numFmtId="0" fontId="0" fillId="0" borderId="40" xfId="0" applyBorder="1" applyAlignment="1">
      <alignment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5</xdr:row>
      <xdr:rowOff>66675</xdr:rowOff>
    </xdr:from>
    <xdr:to>
      <xdr:col>25</xdr:col>
      <xdr:colOff>428625</xdr:colOff>
      <xdr:row>13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39100" y="2619375"/>
          <a:ext cx="40005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insgesamt 170 Plätze Kindertagespflege; dieses entspricht einer Betreuungsquote von 5,04 %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5</xdr:row>
      <xdr:rowOff>66675</xdr:rowOff>
    </xdr:from>
    <xdr:to>
      <xdr:col>31</xdr:col>
      <xdr:colOff>428625</xdr:colOff>
      <xdr:row>13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39175" y="2619375"/>
          <a:ext cx="400050" cy="2714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insgesamt 171 Plätze Kindertagespflege; dieses entspricht einer Betreuungsquote von rd.5,3%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TK\Bedarfsplan\2010\Vorschlag%20f&#252;r%20KT\Ergebnis%20nach%20O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Ascheberg"/>
      <sheetName val="Ascheberg "/>
      <sheetName val="Daten Billerbeck "/>
      <sheetName val="Billerbeck "/>
      <sheetName val="Daten Havixbeck"/>
      <sheetName val="Havixbeck "/>
      <sheetName val="Daten LH"/>
      <sheetName val="Lüdinghausen "/>
      <sheetName val="Daten NK"/>
      <sheetName val="Nordkirchen"/>
      <sheetName val="Daten Nottuln "/>
      <sheetName val="Nottuln "/>
      <sheetName val="Daten Olfen"/>
      <sheetName val="Olfen"/>
      <sheetName val="Daten R-dahl "/>
      <sheetName val="Rosendahl"/>
      <sheetName val="Daten Senden"/>
      <sheetName val="Senden "/>
      <sheetName val="Tabelle1"/>
      <sheetName val="KJA-Quoten"/>
      <sheetName val="Stunden"/>
      <sheetName val="Gruppen gesamt"/>
      <sheetName val="Versorgungsquoten"/>
      <sheetName val="2009-10"/>
      <sheetName val="2008-09"/>
    </sheetNames>
    <sheetDataSet>
      <sheetData sheetId="21">
        <row r="5">
          <cell r="P5">
            <v>75</v>
          </cell>
        </row>
        <row r="6">
          <cell r="P6">
            <v>62</v>
          </cell>
        </row>
        <row r="7">
          <cell r="P7">
            <v>63</v>
          </cell>
        </row>
        <row r="8">
          <cell r="P8">
            <v>108</v>
          </cell>
        </row>
        <row r="9">
          <cell r="P9">
            <v>42</v>
          </cell>
        </row>
        <row r="10">
          <cell r="P10">
            <v>96</v>
          </cell>
        </row>
        <row r="11">
          <cell r="P11">
            <v>45</v>
          </cell>
        </row>
        <row r="12">
          <cell r="P12">
            <v>50</v>
          </cell>
        </row>
        <row r="13">
          <cell r="P13">
            <v>95</v>
          </cell>
        </row>
        <row r="14">
          <cell r="P14">
            <v>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selection activeCell="J19" sqref="J19"/>
    </sheetView>
  </sheetViews>
  <sheetFormatPr defaultColWidth="11.421875" defaultRowHeight="12.75"/>
  <cols>
    <col min="1" max="1" width="11.7109375" style="0" customWidth="1"/>
    <col min="2" max="11" width="3.8515625" style="0" customWidth="1"/>
    <col min="12" max="16" width="4.57421875" style="0" customWidth="1"/>
    <col min="17" max="21" width="4.7109375" style="0" customWidth="1"/>
    <col min="22" max="22" width="5.7109375" style="0" customWidth="1"/>
    <col min="23" max="23" width="6.28125" style="0" customWidth="1"/>
    <col min="24" max="24" width="5.140625" style="0" customWidth="1"/>
    <col min="25" max="25" width="6.28125" style="0" customWidth="1"/>
    <col min="26" max="26" width="7.00390625" style="0" customWidth="1"/>
  </cols>
  <sheetData>
    <row r="1" ht="15.75">
      <c r="A1" s="40" t="s">
        <v>21</v>
      </c>
    </row>
    <row r="2" ht="13.5" thickBot="1"/>
    <row r="3" spans="1:26" ht="36.75" customHeight="1">
      <c r="A3" s="106"/>
      <c r="B3" s="85" t="s">
        <v>0</v>
      </c>
      <c r="C3" s="86"/>
      <c r="D3" s="86"/>
      <c r="E3" s="86"/>
      <c r="F3" s="87"/>
      <c r="G3" s="85" t="s">
        <v>15</v>
      </c>
      <c r="H3" s="86"/>
      <c r="I3" s="86"/>
      <c r="J3" s="86"/>
      <c r="K3" s="87"/>
      <c r="L3" s="85" t="s">
        <v>16</v>
      </c>
      <c r="M3" s="86"/>
      <c r="N3" s="86"/>
      <c r="O3" s="86"/>
      <c r="P3" s="87"/>
      <c r="Q3" s="85" t="s">
        <v>23</v>
      </c>
      <c r="R3" s="86"/>
      <c r="S3" s="86"/>
      <c r="T3" s="86"/>
      <c r="U3" s="87"/>
      <c r="V3" s="91">
        <v>40178</v>
      </c>
      <c r="W3" s="92"/>
      <c r="X3" s="101" t="s">
        <v>22</v>
      </c>
      <c r="Y3" s="102"/>
      <c r="Z3" s="103"/>
    </row>
    <row r="4" spans="1:26" s="1" customFormat="1" ht="51" customHeight="1">
      <c r="A4" s="107"/>
      <c r="B4" s="88"/>
      <c r="C4" s="89"/>
      <c r="D4" s="89"/>
      <c r="E4" s="89"/>
      <c r="F4" s="90"/>
      <c r="G4" s="88"/>
      <c r="H4" s="89"/>
      <c r="I4" s="89"/>
      <c r="J4" s="89"/>
      <c r="K4" s="90"/>
      <c r="L4" s="88"/>
      <c r="M4" s="89"/>
      <c r="N4" s="89"/>
      <c r="O4" s="89"/>
      <c r="P4" s="90"/>
      <c r="Q4" s="88"/>
      <c r="R4" s="89"/>
      <c r="S4" s="89"/>
      <c r="T4" s="89"/>
      <c r="U4" s="90"/>
      <c r="V4" s="93" t="s">
        <v>24</v>
      </c>
      <c r="W4" s="95" t="s">
        <v>1</v>
      </c>
      <c r="X4" s="83" t="s">
        <v>18</v>
      </c>
      <c r="Y4" s="99" t="s">
        <v>14</v>
      </c>
      <c r="Z4" s="104" t="s">
        <v>17</v>
      </c>
    </row>
    <row r="5" spans="1:26" s="5" customFormat="1" ht="84" customHeight="1" thickBot="1">
      <c r="A5" s="2"/>
      <c r="B5" s="3" t="s">
        <v>2</v>
      </c>
      <c r="C5" s="4" t="s">
        <v>3</v>
      </c>
      <c r="D5" s="38">
        <v>39447</v>
      </c>
      <c r="E5" s="47" t="s">
        <v>19</v>
      </c>
      <c r="F5" s="48" t="s">
        <v>20</v>
      </c>
      <c r="G5" s="3" t="s">
        <v>2</v>
      </c>
      <c r="H5" s="4" t="s">
        <v>3</v>
      </c>
      <c r="I5" s="38">
        <v>39447</v>
      </c>
      <c r="J5" s="38">
        <v>39813</v>
      </c>
      <c r="K5" s="38">
        <v>40178</v>
      </c>
      <c r="L5" s="3" t="s">
        <v>2</v>
      </c>
      <c r="M5" s="4" t="s">
        <v>3</v>
      </c>
      <c r="N5" s="38">
        <v>39447</v>
      </c>
      <c r="O5" s="38">
        <v>39813</v>
      </c>
      <c r="P5" s="38">
        <v>40178</v>
      </c>
      <c r="Q5" s="3" t="s">
        <v>2</v>
      </c>
      <c r="R5" s="4" t="s">
        <v>3</v>
      </c>
      <c r="S5" s="38">
        <v>39447</v>
      </c>
      <c r="T5" s="38">
        <f>O5</f>
        <v>39813</v>
      </c>
      <c r="U5" s="49">
        <f>P5</f>
        <v>40178</v>
      </c>
      <c r="V5" s="94"/>
      <c r="W5" s="96"/>
      <c r="X5" s="84"/>
      <c r="Y5" s="100"/>
      <c r="Z5" s="105"/>
    </row>
    <row r="6" spans="1:26" ht="24.75" customHeight="1">
      <c r="A6" s="6" t="s">
        <v>4</v>
      </c>
      <c r="B6" s="7">
        <v>2</v>
      </c>
      <c r="C6" s="8">
        <v>2</v>
      </c>
      <c r="D6" s="9">
        <v>3</v>
      </c>
      <c r="E6" s="9">
        <v>6</v>
      </c>
      <c r="F6" s="10">
        <v>11</v>
      </c>
      <c r="G6" s="7">
        <v>0</v>
      </c>
      <c r="H6" s="8">
        <v>0</v>
      </c>
      <c r="I6" s="8">
        <v>0</v>
      </c>
      <c r="J6" s="8">
        <v>0</v>
      </c>
      <c r="K6" s="11">
        <v>10</v>
      </c>
      <c r="L6" s="12">
        <v>2</v>
      </c>
      <c r="M6" s="8">
        <v>16</v>
      </c>
      <c r="N6" s="8">
        <v>31</v>
      </c>
      <c r="O6">
        <v>47</v>
      </c>
      <c r="P6" s="11">
        <v>51</v>
      </c>
      <c r="Q6" s="7">
        <f>B6+G6+L6</f>
        <v>4</v>
      </c>
      <c r="R6" s="8">
        <f aca="true" t="shared" si="0" ref="R6:U14">C6+H6+M6</f>
        <v>18</v>
      </c>
      <c r="S6" s="8">
        <f t="shared" si="0"/>
        <v>34</v>
      </c>
      <c r="T6" s="8">
        <f t="shared" si="0"/>
        <v>53</v>
      </c>
      <c r="U6" s="11">
        <f t="shared" si="0"/>
        <v>72</v>
      </c>
      <c r="V6" s="51">
        <f>74+75+63+13+20+15+56+53+37</f>
        <v>406</v>
      </c>
      <c r="W6" s="13">
        <f>U6/V6</f>
        <v>0.17733990147783252</v>
      </c>
      <c r="X6" s="54">
        <v>412</v>
      </c>
      <c r="Y6" s="55">
        <f>'[1]Gruppen gesamt'!$P5/X6</f>
        <v>0.1820388349514563</v>
      </c>
      <c r="Z6" s="43"/>
    </row>
    <row r="7" spans="1:26" ht="24.75" customHeight="1">
      <c r="A7" s="14" t="s">
        <v>5</v>
      </c>
      <c r="B7" s="15">
        <v>1</v>
      </c>
      <c r="C7" s="16">
        <v>1</v>
      </c>
      <c r="D7" s="17">
        <v>1</v>
      </c>
      <c r="E7" s="17">
        <v>1</v>
      </c>
      <c r="F7" s="18">
        <v>4</v>
      </c>
      <c r="G7" s="15">
        <v>7</v>
      </c>
      <c r="H7" s="16">
        <v>7</v>
      </c>
      <c r="I7" s="16">
        <v>7</v>
      </c>
      <c r="J7" s="16">
        <v>17</v>
      </c>
      <c r="K7" s="19">
        <v>17</v>
      </c>
      <c r="L7" s="20">
        <v>0</v>
      </c>
      <c r="M7" s="16">
        <v>6</v>
      </c>
      <c r="N7" s="16">
        <v>2</v>
      </c>
      <c r="O7" s="21">
        <v>18</v>
      </c>
      <c r="P7" s="19">
        <v>36</v>
      </c>
      <c r="Q7" s="15">
        <f aca="true" t="shared" si="1" ref="Q7:Q14">B7+G7+L7</f>
        <v>8</v>
      </c>
      <c r="R7" s="16">
        <f t="shared" si="0"/>
        <v>14</v>
      </c>
      <c r="S7" s="16">
        <f t="shared" si="0"/>
        <v>10</v>
      </c>
      <c r="T7" s="16">
        <f t="shared" si="0"/>
        <v>36</v>
      </c>
      <c r="U7" s="19">
        <f t="shared" si="0"/>
        <v>57</v>
      </c>
      <c r="V7" s="50">
        <f>67+25+8+8+46+24+8+52+23+12</f>
        <v>273</v>
      </c>
      <c r="W7" s="22">
        <f aca="true" t="shared" si="2" ref="W7:W14">U7/V7</f>
        <v>0.2087912087912088</v>
      </c>
      <c r="X7" s="56">
        <v>267</v>
      </c>
      <c r="Y7" s="57">
        <f>'[1]Gruppen gesamt'!$P6/X7</f>
        <v>0.23220973782771537</v>
      </c>
      <c r="Z7" s="44"/>
    </row>
    <row r="8" spans="1:26" ht="24.75" customHeight="1">
      <c r="A8" s="14" t="s">
        <v>6</v>
      </c>
      <c r="B8" s="15">
        <v>1</v>
      </c>
      <c r="C8" s="16">
        <v>2</v>
      </c>
      <c r="D8" s="17">
        <v>2</v>
      </c>
      <c r="E8" s="17">
        <v>2</v>
      </c>
      <c r="F8" s="18">
        <v>3</v>
      </c>
      <c r="G8" s="15">
        <v>7</v>
      </c>
      <c r="H8" s="16">
        <v>7</v>
      </c>
      <c r="I8" s="16">
        <v>7</v>
      </c>
      <c r="J8" s="16">
        <v>13</v>
      </c>
      <c r="K8" s="19">
        <v>22</v>
      </c>
      <c r="L8" s="20">
        <v>9</v>
      </c>
      <c r="M8" s="16">
        <v>18</v>
      </c>
      <c r="N8" s="16">
        <v>26</v>
      </c>
      <c r="O8" s="21">
        <v>39</v>
      </c>
      <c r="P8" s="19">
        <v>37</v>
      </c>
      <c r="Q8" s="15">
        <f t="shared" si="1"/>
        <v>17</v>
      </c>
      <c r="R8" s="16">
        <f t="shared" si="0"/>
        <v>27</v>
      </c>
      <c r="S8" s="16">
        <f t="shared" si="0"/>
        <v>35</v>
      </c>
      <c r="T8" s="16">
        <f t="shared" si="0"/>
        <v>54</v>
      </c>
      <c r="U8" s="19">
        <f t="shared" si="0"/>
        <v>62</v>
      </c>
      <c r="V8" s="50">
        <f>47+3+21+3+10+1+8+0+42+7+19+2+7+1+50+3+20+1+8+1</f>
        <v>254</v>
      </c>
      <c r="W8" s="22">
        <f t="shared" si="2"/>
        <v>0.2440944881889764</v>
      </c>
      <c r="X8" s="56">
        <v>261</v>
      </c>
      <c r="Y8" s="57">
        <f>'[1]Gruppen gesamt'!$P7/X8</f>
        <v>0.2413793103448276</v>
      </c>
      <c r="Z8" s="44"/>
    </row>
    <row r="9" spans="1:26" ht="24.75" customHeight="1">
      <c r="A9" s="14" t="s">
        <v>7</v>
      </c>
      <c r="B9" s="15">
        <v>0</v>
      </c>
      <c r="C9" s="16">
        <v>1</v>
      </c>
      <c r="D9" s="17">
        <v>4</v>
      </c>
      <c r="E9" s="17">
        <v>3</v>
      </c>
      <c r="F9" s="18">
        <v>7</v>
      </c>
      <c r="G9" s="15">
        <v>14</v>
      </c>
      <c r="H9" s="16">
        <v>14</v>
      </c>
      <c r="I9" s="16">
        <v>14</v>
      </c>
      <c r="J9" s="16">
        <v>20</v>
      </c>
      <c r="K9" s="19">
        <v>21</v>
      </c>
      <c r="L9" s="20">
        <v>12</v>
      </c>
      <c r="M9" s="16">
        <v>12</v>
      </c>
      <c r="N9" s="16">
        <v>17</v>
      </c>
      <c r="O9" s="21">
        <v>59</v>
      </c>
      <c r="P9" s="19">
        <v>68</v>
      </c>
      <c r="Q9" s="15">
        <f t="shared" si="1"/>
        <v>26</v>
      </c>
      <c r="R9" s="16">
        <f t="shared" si="0"/>
        <v>27</v>
      </c>
      <c r="S9" s="16">
        <f t="shared" si="0"/>
        <v>35</v>
      </c>
      <c r="T9" s="16">
        <f t="shared" si="0"/>
        <v>82</v>
      </c>
      <c r="U9" s="19">
        <f t="shared" si="0"/>
        <v>96</v>
      </c>
      <c r="V9" s="50">
        <f>79+34+43+19+4+1+11+4+88+30+36+10+26+10+79+25+32+16+16+7</f>
        <v>570</v>
      </c>
      <c r="W9" s="22">
        <f t="shared" si="2"/>
        <v>0.16842105263157894</v>
      </c>
      <c r="X9" s="56">
        <v>574</v>
      </c>
      <c r="Y9" s="57">
        <f>('[1]Gruppen gesamt'!$P8-20)/X9</f>
        <v>0.15331010452961671</v>
      </c>
      <c r="Z9" s="44"/>
    </row>
    <row r="10" spans="1:26" ht="24.75" customHeight="1">
      <c r="A10" s="14" t="s">
        <v>8</v>
      </c>
      <c r="B10" s="15">
        <v>0</v>
      </c>
      <c r="C10" s="16"/>
      <c r="D10" s="17">
        <v>0</v>
      </c>
      <c r="E10" s="17">
        <v>2</v>
      </c>
      <c r="F10" s="18">
        <v>2</v>
      </c>
      <c r="G10" s="15">
        <v>0</v>
      </c>
      <c r="H10" s="16">
        <v>0</v>
      </c>
      <c r="I10" s="16">
        <v>0</v>
      </c>
      <c r="J10" s="16">
        <v>10</v>
      </c>
      <c r="K10" s="19">
        <v>11</v>
      </c>
      <c r="L10" s="20">
        <v>0</v>
      </c>
      <c r="M10" s="16">
        <v>8</v>
      </c>
      <c r="N10" s="16">
        <v>19</v>
      </c>
      <c r="O10" s="21">
        <v>17</v>
      </c>
      <c r="P10" s="19">
        <v>32</v>
      </c>
      <c r="Q10" s="15">
        <f t="shared" si="1"/>
        <v>0</v>
      </c>
      <c r="R10" s="16">
        <f t="shared" si="0"/>
        <v>8</v>
      </c>
      <c r="S10" s="16">
        <f t="shared" si="0"/>
        <v>19</v>
      </c>
      <c r="T10" s="16">
        <f t="shared" si="0"/>
        <v>29</v>
      </c>
      <c r="U10" s="19">
        <f t="shared" si="0"/>
        <v>45</v>
      </c>
      <c r="V10" s="50">
        <f>43+17+4+6+40+15+7+39+14+8</f>
        <v>193</v>
      </c>
      <c r="W10" s="22">
        <f t="shared" si="2"/>
        <v>0.23316062176165803</v>
      </c>
      <c r="X10" s="56">
        <v>182</v>
      </c>
      <c r="Y10" s="57">
        <f>'[1]Gruppen gesamt'!$P9/X10</f>
        <v>0.23076923076923078</v>
      </c>
      <c r="Z10" s="44"/>
    </row>
    <row r="11" spans="1:26" ht="24.75" customHeight="1">
      <c r="A11" s="14" t="s">
        <v>9</v>
      </c>
      <c r="B11" s="15">
        <v>2</v>
      </c>
      <c r="C11" s="16"/>
      <c r="D11" s="17">
        <v>4</v>
      </c>
      <c r="E11" s="17">
        <v>7</v>
      </c>
      <c r="F11" s="18">
        <v>15</v>
      </c>
      <c r="G11" s="15">
        <v>7</v>
      </c>
      <c r="H11" s="16">
        <v>7</v>
      </c>
      <c r="I11" s="16">
        <v>7</v>
      </c>
      <c r="J11" s="16">
        <v>10</v>
      </c>
      <c r="K11" s="19">
        <v>33</v>
      </c>
      <c r="L11" s="20">
        <v>7</v>
      </c>
      <c r="M11" s="16">
        <v>5</v>
      </c>
      <c r="N11" s="16">
        <v>23</v>
      </c>
      <c r="O11" s="21">
        <v>60</v>
      </c>
      <c r="P11" s="19">
        <v>59</v>
      </c>
      <c r="Q11" s="15">
        <f t="shared" si="1"/>
        <v>16</v>
      </c>
      <c r="R11" s="16">
        <f t="shared" si="0"/>
        <v>12</v>
      </c>
      <c r="S11" s="16">
        <f t="shared" si="0"/>
        <v>34</v>
      </c>
      <c r="T11" s="16">
        <f t="shared" si="0"/>
        <v>77</v>
      </c>
      <c r="U11" s="19">
        <f t="shared" si="0"/>
        <v>107</v>
      </c>
      <c r="V11" s="50">
        <f>112+55+19+12+101+46+27+89+43+28</f>
        <v>532</v>
      </c>
      <c r="W11" s="22">
        <f t="shared" si="2"/>
        <v>0.20112781954887218</v>
      </c>
      <c r="X11" s="56">
        <v>530</v>
      </c>
      <c r="Y11" s="57">
        <f>('[1]Gruppen gesamt'!$P10-10)/X11</f>
        <v>0.16226415094339622</v>
      </c>
      <c r="Z11" s="44"/>
    </row>
    <row r="12" spans="1:26" ht="24.75" customHeight="1">
      <c r="A12" s="14" t="s">
        <v>10</v>
      </c>
      <c r="B12" s="15">
        <v>0</v>
      </c>
      <c r="C12" s="16">
        <v>2</v>
      </c>
      <c r="D12" s="17">
        <v>3</v>
      </c>
      <c r="E12" s="17">
        <v>2</v>
      </c>
      <c r="F12" s="18">
        <v>6</v>
      </c>
      <c r="G12" s="15">
        <v>0</v>
      </c>
      <c r="H12" s="16">
        <v>0</v>
      </c>
      <c r="I12" s="16">
        <v>0</v>
      </c>
      <c r="J12" s="16">
        <v>0</v>
      </c>
      <c r="K12" s="19">
        <v>11</v>
      </c>
      <c r="L12" s="20">
        <v>9</v>
      </c>
      <c r="M12" s="16">
        <v>9</v>
      </c>
      <c r="N12" s="16">
        <v>18</v>
      </c>
      <c r="O12" s="21">
        <v>34</v>
      </c>
      <c r="P12" s="19">
        <v>24</v>
      </c>
      <c r="Q12" s="15">
        <f t="shared" si="1"/>
        <v>9</v>
      </c>
      <c r="R12" s="16">
        <f t="shared" si="0"/>
        <v>11</v>
      </c>
      <c r="S12" s="16">
        <f t="shared" si="0"/>
        <v>21</v>
      </c>
      <c r="T12" s="16">
        <f t="shared" si="0"/>
        <v>36</v>
      </c>
      <c r="U12" s="19">
        <f t="shared" si="0"/>
        <v>41</v>
      </c>
      <c r="V12" s="50">
        <f>43+4+13+3+4+1+6+52+4+21+1+11+39+6+18+10+2</f>
        <v>238</v>
      </c>
      <c r="W12" s="22">
        <f t="shared" si="2"/>
        <v>0.1722689075630252</v>
      </c>
      <c r="X12" s="56">
        <v>250</v>
      </c>
      <c r="Y12" s="57">
        <f>'[1]Gruppen gesamt'!$P11/X12</f>
        <v>0.18</v>
      </c>
      <c r="Z12" s="44"/>
    </row>
    <row r="13" spans="1:26" ht="24.75" customHeight="1">
      <c r="A13" s="14" t="s">
        <v>11</v>
      </c>
      <c r="B13" s="15">
        <v>1</v>
      </c>
      <c r="C13" s="16"/>
      <c r="D13" s="17">
        <v>3</v>
      </c>
      <c r="E13" s="17">
        <v>5</v>
      </c>
      <c r="F13" s="18">
        <v>4</v>
      </c>
      <c r="G13" s="15">
        <v>0</v>
      </c>
      <c r="H13" s="16">
        <v>0</v>
      </c>
      <c r="I13" s="16">
        <v>0</v>
      </c>
      <c r="J13" s="16">
        <v>0</v>
      </c>
      <c r="K13" s="19">
        <v>10</v>
      </c>
      <c r="L13" s="20">
        <v>0</v>
      </c>
      <c r="M13" s="16">
        <v>2</v>
      </c>
      <c r="N13" s="16">
        <v>5</v>
      </c>
      <c r="O13" s="21">
        <v>22</v>
      </c>
      <c r="P13" s="19">
        <v>39</v>
      </c>
      <c r="Q13" s="15">
        <f t="shared" si="1"/>
        <v>1</v>
      </c>
      <c r="R13" s="16">
        <f t="shared" si="0"/>
        <v>2</v>
      </c>
      <c r="S13" s="16">
        <f t="shared" si="0"/>
        <v>8</v>
      </c>
      <c r="T13" s="16">
        <f t="shared" si="0"/>
        <v>27</v>
      </c>
      <c r="U13" s="19">
        <f t="shared" si="0"/>
        <v>53</v>
      </c>
      <c r="V13" s="50">
        <f>16+5+4+5+14+7+1+9+5+6+21+10+4+0+20+9+6+21+10+4+27+8+6+2+19+7+7+25+14+6</f>
        <v>298</v>
      </c>
      <c r="W13" s="22">
        <f t="shared" si="2"/>
        <v>0.17785234899328858</v>
      </c>
      <c r="X13" s="56">
        <v>303</v>
      </c>
      <c r="Y13" s="57">
        <f>'[1]Gruppen gesamt'!$P12/X13</f>
        <v>0.16501650165016502</v>
      </c>
      <c r="Z13" s="44"/>
    </row>
    <row r="14" spans="1:26" ht="24.75" customHeight="1" thickBot="1">
      <c r="A14" s="23" t="s">
        <v>12</v>
      </c>
      <c r="B14" s="24">
        <v>1</v>
      </c>
      <c r="C14" s="25">
        <v>3</v>
      </c>
      <c r="D14" s="26">
        <v>7</v>
      </c>
      <c r="E14" s="26">
        <v>6</v>
      </c>
      <c r="F14" s="27">
        <v>14</v>
      </c>
      <c r="G14" s="24">
        <v>0</v>
      </c>
      <c r="H14" s="25">
        <v>0</v>
      </c>
      <c r="I14" s="25">
        <v>0</v>
      </c>
      <c r="J14" s="25">
        <v>10</v>
      </c>
      <c r="K14" s="28">
        <v>20</v>
      </c>
      <c r="L14" s="29">
        <v>15</v>
      </c>
      <c r="M14" s="25">
        <v>19</v>
      </c>
      <c r="N14" s="25">
        <v>44</v>
      </c>
      <c r="O14" s="39">
        <v>55</v>
      </c>
      <c r="P14" s="28">
        <v>89</v>
      </c>
      <c r="Q14" s="24">
        <f t="shared" si="1"/>
        <v>16</v>
      </c>
      <c r="R14" s="25">
        <f t="shared" si="0"/>
        <v>22</v>
      </c>
      <c r="S14" s="25">
        <f t="shared" si="0"/>
        <v>51</v>
      </c>
      <c r="T14" s="25">
        <f t="shared" si="0"/>
        <v>71</v>
      </c>
      <c r="U14" s="28">
        <f t="shared" si="0"/>
        <v>123</v>
      </c>
      <c r="V14" s="52">
        <f>125+145+117+38+38+26+26+29+34</f>
        <v>578</v>
      </c>
      <c r="W14" s="41">
        <f t="shared" si="2"/>
        <v>0.21280276816608998</v>
      </c>
      <c r="X14" s="58">
        <v>597</v>
      </c>
      <c r="Y14" s="59">
        <f>'[1]Gruppen gesamt'!$P13/X14</f>
        <v>0.15912897822445563</v>
      </c>
      <c r="Z14" s="45"/>
    </row>
    <row r="15" spans="1:26" ht="24.75" customHeight="1" thickBot="1">
      <c r="A15" s="30" t="s">
        <v>13</v>
      </c>
      <c r="B15" s="31">
        <f aca="true" t="shared" si="3" ref="B15:V15">SUM(B6:B14)</f>
        <v>8</v>
      </c>
      <c r="C15" s="32">
        <f t="shared" si="3"/>
        <v>11</v>
      </c>
      <c r="D15" s="33">
        <f t="shared" si="3"/>
        <v>27</v>
      </c>
      <c r="E15" s="33">
        <f t="shared" si="3"/>
        <v>34</v>
      </c>
      <c r="F15" s="34">
        <f t="shared" si="3"/>
        <v>66</v>
      </c>
      <c r="G15" s="31">
        <f t="shared" si="3"/>
        <v>35</v>
      </c>
      <c r="H15" s="32">
        <f t="shared" si="3"/>
        <v>35</v>
      </c>
      <c r="I15" s="32">
        <f t="shared" si="3"/>
        <v>35</v>
      </c>
      <c r="J15" s="32">
        <f t="shared" si="3"/>
        <v>80</v>
      </c>
      <c r="K15" s="34">
        <f t="shared" si="3"/>
        <v>155</v>
      </c>
      <c r="L15" s="35">
        <f t="shared" si="3"/>
        <v>54</v>
      </c>
      <c r="M15" s="32">
        <f t="shared" si="3"/>
        <v>95</v>
      </c>
      <c r="N15" s="32">
        <f t="shared" si="3"/>
        <v>185</v>
      </c>
      <c r="O15" s="32">
        <f>SUM(O6:O14)</f>
        <v>351</v>
      </c>
      <c r="P15" s="32">
        <f t="shared" si="3"/>
        <v>435</v>
      </c>
      <c r="Q15" s="31">
        <f t="shared" si="3"/>
        <v>97</v>
      </c>
      <c r="R15" s="35">
        <f t="shared" si="3"/>
        <v>141</v>
      </c>
      <c r="S15" s="32">
        <f t="shared" si="3"/>
        <v>247</v>
      </c>
      <c r="T15" s="32">
        <f t="shared" si="3"/>
        <v>465</v>
      </c>
      <c r="U15" s="34">
        <f t="shared" si="3"/>
        <v>656</v>
      </c>
      <c r="V15" s="53">
        <f t="shared" si="3"/>
        <v>3342</v>
      </c>
      <c r="W15" s="42">
        <f>U15/V15</f>
        <v>0.19628964691801318</v>
      </c>
      <c r="X15" s="60">
        <f>SUM(X6:X14)</f>
        <v>3376</v>
      </c>
      <c r="Y15" s="61">
        <f>('[1]Gruppen gesamt'!$P14-30)/X15</f>
        <v>0.17950236966824645</v>
      </c>
      <c r="Z15" s="46">
        <f>(606+170)/X15</f>
        <v>0.22985781990521326</v>
      </c>
    </row>
    <row r="16" spans="1:26" ht="12.75">
      <c r="A16" s="97" t="s">
        <v>25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1" ht="12.75">
      <c r="V21" s="36"/>
    </row>
    <row r="22" spans="15:22" ht="12.75">
      <c r="O22" s="37"/>
      <c r="P22" s="37"/>
      <c r="V22" s="36"/>
    </row>
    <row r="23" ht="12.75">
      <c r="V23" s="36"/>
    </row>
  </sheetData>
  <mergeCells count="13">
    <mergeCell ref="A16:Z16"/>
    <mergeCell ref="Y4:Y5"/>
    <mergeCell ref="X3:Z3"/>
    <mergeCell ref="Z4:Z5"/>
    <mergeCell ref="A3:A4"/>
    <mergeCell ref="B3:F4"/>
    <mergeCell ref="G3:K4"/>
    <mergeCell ref="X4:X5"/>
    <mergeCell ref="L3:P4"/>
    <mergeCell ref="Q3:U4"/>
    <mergeCell ref="V3:W3"/>
    <mergeCell ref="V4:V5"/>
    <mergeCell ref="W4:W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tabSelected="1" workbookViewId="0" topLeftCell="A1">
      <selection activeCell="AF6" sqref="AF6"/>
    </sheetView>
  </sheetViews>
  <sheetFormatPr defaultColWidth="11.421875" defaultRowHeight="12.75"/>
  <cols>
    <col min="1" max="1" width="11.7109375" style="0" customWidth="1"/>
    <col min="2" max="2" width="6.7109375" style="0" customWidth="1"/>
    <col min="3" max="5" width="6.7109375" style="0" hidden="1" customWidth="1"/>
    <col min="6" max="8" width="6.7109375" style="0" customWidth="1"/>
    <col min="9" max="11" width="6.7109375" style="0" hidden="1" customWidth="1"/>
    <col min="12" max="14" width="6.7109375" style="0" customWidth="1"/>
    <col min="15" max="17" width="6.7109375" style="0" hidden="1" customWidth="1"/>
    <col min="18" max="20" width="6.7109375" style="0" customWidth="1"/>
    <col min="21" max="23" width="6.7109375" style="0" hidden="1" customWidth="1"/>
    <col min="24" max="27" width="6.7109375" style="0" customWidth="1"/>
    <col min="28" max="28" width="5.7109375" style="0" customWidth="1"/>
    <col min="29" max="29" width="6.28125" style="0" customWidth="1"/>
    <col min="30" max="30" width="5.140625" style="0" customWidth="1"/>
    <col min="31" max="31" width="6.28125" style="0" customWidth="1"/>
    <col min="32" max="32" width="7.00390625" style="0" customWidth="1"/>
  </cols>
  <sheetData>
    <row r="1" ht="15.75">
      <c r="A1" s="40" t="s">
        <v>27</v>
      </c>
    </row>
    <row r="2" ht="13.5" thickBot="1"/>
    <row r="3" spans="1:32" ht="36.75" customHeight="1">
      <c r="A3" s="106"/>
      <c r="B3" s="85" t="s">
        <v>31</v>
      </c>
      <c r="C3" s="86"/>
      <c r="D3" s="86"/>
      <c r="E3" s="86"/>
      <c r="F3" s="86"/>
      <c r="G3" s="87"/>
      <c r="H3" s="85" t="s">
        <v>15</v>
      </c>
      <c r="I3" s="86"/>
      <c r="J3" s="86"/>
      <c r="K3" s="86"/>
      <c r="L3" s="86"/>
      <c r="M3" s="87"/>
      <c r="N3" s="85" t="s">
        <v>28</v>
      </c>
      <c r="O3" s="86"/>
      <c r="P3" s="86"/>
      <c r="Q3" s="86"/>
      <c r="R3" s="86"/>
      <c r="S3" s="87"/>
      <c r="T3" s="108" t="s">
        <v>23</v>
      </c>
      <c r="U3" s="109"/>
      <c r="V3" s="109"/>
      <c r="W3" s="109"/>
      <c r="X3" s="109"/>
      <c r="Y3" s="110"/>
      <c r="Z3" s="91">
        <v>40178</v>
      </c>
      <c r="AA3" s="92"/>
      <c r="AB3" s="114">
        <v>40543</v>
      </c>
      <c r="AC3" s="115"/>
      <c r="AD3" s="102" t="s">
        <v>30</v>
      </c>
      <c r="AE3" s="102"/>
      <c r="AF3" s="103"/>
    </row>
    <row r="4" spans="1:32" s="1" customFormat="1" ht="51" customHeight="1">
      <c r="A4" s="107"/>
      <c r="B4" s="88"/>
      <c r="C4" s="89"/>
      <c r="D4" s="89"/>
      <c r="E4" s="89"/>
      <c r="F4" s="89"/>
      <c r="G4" s="90"/>
      <c r="H4" s="88"/>
      <c r="I4" s="89"/>
      <c r="J4" s="89"/>
      <c r="K4" s="89"/>
      <c r="L4" s="89"/>
      <c r="M4" s="90"/>
      <c r="N4" s="88"/>
      <c r="O4" s="89"/>
      <c r="P4" s="89"/>
      <c r="Q4" s="89"/>
      <c r="R4" s="89"/>
      <c r="S4" s="90"/>
      <c r="T4" s="111"/>
      <c r="U4" s="112"/>
      <c r="V4" s="112"/>
      <c r="W4" s="112"/>
      <c r="X4" s="112"/>
      <c r="Y4" s="113"/>
      <c r="Z4" s="93" t="s">
        <v>24</v>
      </c>
      <c r="AA4" s="95" t="s">
        <v>32</v>
      </c>
      <c r="AB4" s="116" t="s">
        <v>24</v>
      </c>
      <c r="AC4" s="95" t="s">
        <v>32</v>
      </c>
      <c r="AD4" s="83" t="s">
        <v>18</v>
      </c>
      <c r="AE4" s="99" t="s">
        <v>14</v>
      </c>
      <c r="AF4" s="104" t="s">
        <v>33</v>
      </c>
    </row>
    <row r="5" spans="1:32" s="5" customFormat="1" ht="84" customHeight="1" thickBot="1">
      <c r="A5" s="2"/>
      <c r="B5" s="3" t="s">
        <v>2</v>
      </c>
      <c r="C5" s="4" t="s">
        <v>3</v>
      </c>
      <c r="D5" s="38">
        <v>39447</v>
      </c>
      <c r="E5" s="47" t="s">
        <v>19</v>
      </c>
      <c r="F5" s="4" t="s">
        <v>20</v>
      </c>
      <c r="G5" s="63" t="s">
        <v>26</v>
      </c>
      <c r="H5" s="3" t="s">
        <v>2</v>
      </c>
      <c r="I5" s="4" t="s">
        <v>3</v>
      </c>
      <c r="J5" s="38">
        <v>39447</v>
      </c>
      <c r="K5" s="38">
        <v>39813</v>
      </c>
      <c r="L5" s="70">
        <v>40178</v>
      </c>
      <c r="M5" s="49">
        <v>40543</v>
      </c>
      <c r="N5" s="74" t="s">
        <v>2</v>
      </c>
      <c r="O5" s="4" t="s">
        <v>3</v>
      </c>
      <c r="P5" s="38">
        <v>39447</v>
      </c>
      <c r="Q5" s="38">
        <v>39813</v>
      </c>
      <c r="R5" s="70">
        <v>40178</v>
      </c>
      <c r="S5" s="49">
        <v>40543</v>
      </c>
      <c r="T5" s="3" t="s">
        <v>2</v>
      </c>
      <c r="U5" s="4" t="s">
        <v>3</v>
      </c>
      <c r="V5" s="38">
        <v>39447</v>
      </c>
      <c r="W5" s="38">
        <f>Q5</f>
        <v>39813</v>
      </c>
      <c r="X5" s="38">
        <f>R5</f>
        <v>40178</v>
      </c>
      <c r="Y5" s="79">
        <v>40543</v>
      </c>
      <c r="Z5" s="117"/>
      <c r="AA5" s="96"/>
      <c r="AB5" s="94"/>
      <c r="AC5" s="96"/>
      <c r="AD5" s="84"/>
      <c r="AE5" s="100"/>
      <c r="AF5" s="105"/>
    </row>
    <row r="6" spans="1:32" ht="24.75" customHeight="1">
      <c r="A6" s="6" t="s">
        <v>4</v>
      </c>
      <c r="B6" s="7">
        <v>2</v>
      </c>
      <c r="C6" s="8">
        <v>2</v>
      </c>
      <c r="D6" s="9">
        <v>3</v>
      </c>
      <c r="E6" s="9">
        <v>6</v>
      </c>
      <c r="F6" s="68">
        <v>11</v>
      </c>
      <c r="G6" s="64">
        <v>14</v>
      </c>
      <c r="H6" s="7">
        <v>0</v>
      </c>
      <c r="I6" s="8">
        <v>0</v>
      </c>
      <c r="J6" s="8">
        <v>0</v>
      </c>
      <c r="K6" s="8">
        <v>0</v>
      </c>
      <c r="L6" s="71">
        <v>10</v>
      </c>
      <c r="M6" s="11">
        <v>10</v>
      </c>
      <c r="N6" s="12">
        <v>2</v>
      </c>
      <c r="O6" s="8">
        <v>16</v>
      </c>
      <c r="P6" s="8">
        <v>31</v>
      </c>
      <c r="Q6">
        <v>47</v>
      </c>
      <c r="R6" s="71">
        <v>51</v>
      </c>
      <c r="S6" s="11">
        <v>71</v>
      </c>
      <c r="T6" s="7">
        <f aca="true" t="shared" si="0" ref="T6:T14">B6+H6+N6</f>
        <v>4</v>
      </c>
      <c r="U6" s="8">
        <f aca="true" t="shared" si="1" ref="U6:U14">C6+I6+O6</f>
        <v>18</v>
      </c>
      <c r="V6" s="8">
        <f aca="true" t="shared" si="2" ref="V6:V14">D6+J6+P6</f>
        <v>34</v>
      </c>
      <c r="W6" s="8">
        <f aca="true" t="shared" si="3" ref="W6:W14">E6+K6+Q6</f>
        <v>53</v>
      </c>
      <c r="X6" s="8">
        <f aca="true" t="shared" si="4" ref="X6:X14">F6+L6+R6</f>
        <v>72</v>
      </c>
      <c r="Y6" s="11">
        <f>G6+M6+S6</f>
        <v>95</v>
      </c>
      <c r="Z6" s="75">
        <f>74+75+63+13+20+15+56+53+37</f>
        <v>406</v>
      </c>
      <c r="AA6" s="13">
        <f aca="true" t="shared" si="5" ref="AA6:AA15">X6/Z6</f>
        <v>0.17733990147783252</v>
      </c>
      <c r="AB6" s="82">
        <v>390</v>
      </c>
      <c r="AC6" s="13">
        <f>Y6/AB6</f>
        <v>0.24358974358974358</v>
      </c>
      <c r="AD6" s="54">
        <v>386</v>
      </c>
      <c r="AE6" s="55">
        <v>0.233</v>
      </c>
      <c r="AF6" s="43"/>
    </row>
    <row r="7" spans="1:32" ht="24.75" customHeight="1">
      <c r="A7" s="14" t="s">
        <v>5</v>
      </c>
      <c r="B7" s="15">
        <v>1</v>
      </c>
      <c r="C7" s="16">
        <v>1</v>
      </c>
      <c r="D7" s="17">
        <v>1</v>
      </c>
      <c r="E7" s="17">
        <v>1</v>
      </c>
      <c r="F7" s="21">
        <v>4</v>
      </c>
      <c r="G7" s="65">
        <v>4</v>
      </c>
      <c r="H7" s="15">
        <v>7</v>
      </c>
      <c r="I7" s="16">
        <v>7</v>
      </c>
      <c r="J7" s="16">
        <v>7</v>
      </c>
      <c r="K7" s="16">
        <v>17</v>
      </c>
      <c r="L7" s="72">
        <v>17</v>
      </c>
      <c r="M7" s="19">
        <v>22</v>
      </c>
      <c r="N7" s="20">
        <v>0</v>
      </c>
      <c r="O7" s="16">
        <v>6</v>
      </c>
      <c r="P7" s="16">
        <v>2</v>
      </c>
      <c r="Q7" s="21">
        <v>18</v>
      </c>
      <c r="R7" s="72">
        <v>36</v>
      </c>
      <c r="S7" s="19">
        <v>38</v>
      </c>
      <c r="T7" s="15">
        <f t="shared" si="0"/>
        <v>8</v>
      </c>
      <c r="U7" s="16">
        <f t="shared" si="1"/>
        <v>14</v>
      </c>
      <c r="V7" s="16">
        <f t="shared" si="2"/>
        <v>10</v>
      </c>
      <c r="W7" s="16">
        <f t="shared" si="3"/>
        <v>36</v>
      </c>
      <c r="X7" s="16">
        <f t="shared" si="4"/>
        <v>57</v>
      </c>
      <c r="Y7" s="19">
        <f aca="true" t="shared" si="6" ref="Y7:Y14">G7+M7+S7</f>
        <v>64</v>
      </c>
      <c r="Z7" s="76">
        <f>67+25+8+8+46+24+8+52+23+12</f>
        <v>273</v>
      </c>
      <c r="AA7" s="22">
        <f t="shared" si="5"/>
        <v>0.2087912087912088</v>
      </c>
      <c r="AB7" s="50">
        <v>271</v>
      </c>
      <c r="AC7" s="22">
        <f aca="true" t="shared" si="7" ref="AC7:AC15">Y7/AB7</f>
        <v>0.23616236162361623</v>
      </c>
      <c r="AD7" s="56">
        <v>279</v>
      </c>
      <c r="AE7" s="57">
        <v>0.294</v>
      </c>
      <c r="AF7" s="44"/>
    </row>
    <row r="8" spans="1:32" ht="24.75" customHeight="1">
      <c r="A8" s="14" t="s">
        <v>6</v>
      </c>
      <c r="B8" s="15">
        <v>1</v>
      </c>
      <c r="C8" s="16">
        <v>2</v>
      </c>
      <c r="D8" s="17">
        <v>2</v>
      </c>
      <c r="E8" s="17">
        <v>2</v>
      </c>
      <c r="F8" s="21">
        <v>3</v>
      </c>
      <c r="G8" s="65">
        <v>6</v>
      </c>
      <c r="H8" s="15">
        <v>7</v>
      </c>
      <c r="I8" s="16">
        <v>7</v>
      </c>
      <c r="J8" s="16">
        <v>7</v>
      </c>
      <c r="K8" s="16">
        <v>13</v>
      </c>
      <c r="L8" s="72">
        <v>22</v>
      </c>
      <c r="M8" s="19">
        <v>32</v>
      </c>
      <c r="N8" s="20">
        <v>9</v>
      </c>
      <c r="O8" s="16">
        <v>18</v>
      </c>
      <c r="P8" s="16">
        <v>26</v>
      </c>
      <c r="Q8" s="21">
        <v>39</v>
      </c>
      <c r="R8" s="72">
        <v>37</v>
      </c>
      <c r="S8" s="19">
        <v>28</v>
      </c>
      <c r="T8" s="15">
        <f t="shared" si="0"/>
        <v>17</v>
      </c>
      <c r="U8" s="16">
        <f t="shared" si="1"/>
        <v>27</v>
      </c>
      <c r="V8" s="16">
        <f t="shared" si="2"/>
        <v>35</v>
      </c>
      <c r="W8" s="16">
        <f t="shared" si="3"/>
        <v>54</v>
      </c>
      <c r="X8" s="16">
        <f t="shared" si="4"/>
        <v>62</v>
      </c>
      <c r="Y8" s="19">
        <f t="shared" si="6"/>
        <v>66</v>
      </c>
      <c r="Z8" s="76">
        <f>47+3+21+3+10+1+8+0+42+7+19+2+7+1+50+3+20+1+8+1</f>
        <v>254</v>
      </c>
      <c r="AA8" s="22">
        <f t="shared" si="5"/>
        <v>0.2440944881889764</v>
      </c>
      <c r="AB8" s="50">
        <v>265</v>
      </c>
      <c r="AC8" s="22">
        <f t="shared" si="7"/>
        <v>0.2490566037735849</v>
      </c>
      <c r="AD8" s="56">
        <v>270</v>
      </c>
      <c r="AE8" s="57">
        <v>0.237</v>
      </c>
      <c r="AF8" s="44"/>
    </row>
    <row r="9" spans="1:32" ht="24.75" customHeight="1">
      <c r="A9" s="14" t="s">
        <v>7</v>
      </c>
      <c r="B9" s="15">
        <v>0</v>
      </c>
      <c r="C9" s="16">
        <v>1</v>
      </c>
      <c r="D9" s="17">
        <v>4</v>
      </c>
      <c r="E9" s="17">
        <v>3</v>
      </c>
      <c r="F9" s="21">
        <v>7</v>
      </c>
      <c r="G9" s="65">
        <v>16</v>
      </c>
      <c r="H9" s="15">
        <v>14</v>
      </c>
      <c r="I9" s="16">
        <v>14</v>
      </c>
      <c r="J9" s="16">
        <v>14</v>
      </c>
      <c r="K9" s="16">
        <v>20</v>
      </c>
      <c r="L9" s="72">
        <v>21</v>
      </c>
      <c r="M9" s="19">
        <v>20</v>
      </c>
      <c r="N9" s="20">
        <v>12</v>
      </c>
      <c r="O9" s="16">
        <v>12</v>
      </c>
      <c r="P9" s="16">
        <v>17</v>
      </c>
      <c r="Q9" s="21">
        <v>59</v>
      </c>
      <c r="R9" s="72">
        <v>68</v>
      </c>
      <c r="S9" s="19">
        <v>83</v>
      </c>
      <c r="T9" s="15">
        <f t="shared" si="0"/>
        <v>26</v>
      </c>
      <c r="U9" s="16">
        <f t="shared" si="1"/>
        <v>27</v>
      </c>
      <c r="V9" s="16">
        <f t="shared" si="2"/>
        <v>35</v>
      </c>
      <c r="W9" s="16">
        <f t="shared" si="3"/>
        <v>82</v>
      </c>
      <c r="X9" s="16">
        <f t="shared" si="4"/>
        <v>96</v>
      </c>
      <c r="Y9" s="19">
        <f t="shared" si="6"/>
        <v>119</v>
      </c>
      <c r="Z9" s="76">
        <f>79+34+43+19+4+1+11+4+88+30+36+10+26+10+79+25+32+16+16+7</f>
        <v>570</v>
      </c>
      <c r="AA9" s="22">
        <f t="shared" si="5"/>
        <v>0.16842105263157894</v>
      </c>
      <c r="AB9" s="50">
        <v>564</v>
      </c>
      <c r="AC9" s="22">
        <f t="shared" si="7"/>
        <v>0.21099290780141844</v>
      </c>
      <c r="AD9" s="56">
        <v>569</v>
      </c>
      <c r="AE9" s="57">
        <v>0.22</v>
      </c>
      <c r="AF9" s="44"/>
    </row>
    <row r="10" spans="1:32" ht="24.75" customHeight="1">
      <c r="A10" s="14" t="s">
        <v>8</v>
      </c>
      <c r="B10" s="15">
        <v>0</v>
      </c>
      <c r="C10" s="16"/>
      <c r="D10" s="17">
        <v>0</v>
      </c>
      <c r="E10" s="17">
        <v>2</v>
      </c>
      <c r="F10" s="21">
        <v>2</v>
      </c>
      <c r="G10" s="65">
        <v>7</v>
      </c>
      <c r="H10" s="15">
        <v>0</v>
      </c>
      <c r="I10" s="16">
        <v>0</v>
      </c>
      <c r="J10" s="16">
        <v>0</v>
      </c>
      <c r="K10" s="16">
        <v>10</v>
      </c>
      <c r="L10" s="72">
        <v>11</v>
      </c>
      <c r="M10" s="19">
        <v>13</v>
      </c>
      <c r="N10" s="20">
        <v>0</v>
      </c>
      <c r="O10" s="16">
        <v>8</v>
      </c>
      <c r="P10" s="16">
        <v>19</v>
      </c>
      <c r="Q10" s="21">
        <v>17</v>
      </c>
      <c r="R10" s="72">
        <v>32</v>
      </c>
      <c r="S10" s="19">
        <v>32</v>
      </c>
      <c r="T10" s="15">
        <f t="shared" si="0"/>
        <v>0</v>
      </c>
      <c r="U10" s="16">
        <f t="shared" si="1"/>
        <v>8</v>
      </c>
      <c r="V10" s="16">
        <f t="shared" si="2"/>
        <v>19</v>
      </c>
      <c r="W10" s="16">
        <f t="shared" si="3"/>
        <v>29</v>
      </c>
      <c r="X10" s="16">
        <f t="shared" si="4"/>
        <v>45</v>
      </c>
      <c r="Y10" s="19">
        <f t="shared" si="6"/>
        <v>52</v>
      </c>
      <c r="Z10" s="76">
        <f>43+17+4+6+40+15+7+39+14+8</f>
        <v>193</v>
      </c>
      <c r="AA10" s="22">
        <f t="shared" si="5"/>
        <v>0.23316062176165803</v>
      </c>
      <c r="AB10" s="50">
        <v>206</v>
      </c>
      <c r="AC10" s="22">
        <f t="shared" si="7"/>
        <v>0.2524271844660194</v>
      </c>
      <c r="AD10" s="56">
        <v>209</v>
      </c>
      <c r="AE10" s="57">
        <v>0.234</v>
      </c>
      <c r="AF10" s="44"/>
    </row>
    <row r="11" spans="1:32" ht="24.75" customHeight="1">
      <c r="A11" s="14" t="s">
        <v>9</v>
      </c>
      <c r="B11" s="15">
        <v>2</v>
      </c>
      <c r="C11" s="16"/>
      <c r="D11" s="17">
        <v>4</v>
      </c>
      <c r="E11" s="17">
        <v>7</v>
      </c>
      <c r="F11" s="21">
        <v>15</v>
      </c>
      <c r="G11" s="65">
        <v>20</v>
      </c>
      <c r="H11" s="15">
        <v>7</v>
      </c>
      <c r="I11" s="16">
        <v>7</v>
      </c>
      <c r="J11" s="16">
        <v>7</v>
      </c>
      <c r="K11" s="16">
        <v>10</v>
      </c>
      <c r="L11" s="72">
        <v>33</v>
      </c>
      <c r="M11" s="19">
        <v>32</v>
      </c>
      <c r="N11" s="20">
        <v>7</v>
      </c>
      <c r="O11" s="16">
        <v>5</v>
      </c>
      <c r="P11" s="16">
        <v>23</v>
      </c>
      <c r="Q11" s="21">
        <v>60</v>
      </c>
      <c r="R11" s="72">
        <v>59</v>
      </c>
      <c r="S11" s="19">
        <v>63</v>
      </c>
      <c r="T11" s="15">
        <f t="shared" si="0"/>
        <v>16</v>
      </c>
      <c r="U11" s="16">
        <f t="shared" si="1"/>
        <v>12</v>
      </c>
      <c r="V11" s="16">
        <f t="shared" si="2"/>
        <v>34</v>
      </c>
      <c r="W11" s="16">
        <f t="shared" si="3"/>
        <v>77</v>
      </c>
      <c r="X11" s="16">
        <f t="shared" si="4"/>
        <v>107</v>
      </c>
      <c r="Y11" s="19">
        <f t="shared" si="6"/>
        <v>115</v>
      </c>
      <c r="Z11" s="76">
        <f>112+55+19+12+101+46+27+89+43+28</f>
        <v>532</v>
      </c>
      <c r="AA11" s="22">
        <f t="shared" si="5"/>
        <v>0.20112781954887218</v>
      </c>
      <c r="AB11" s="50">
        <v>494</v>
      </c>
      <c r="AC11" s="22">
        <f t="shared" si="7"/>
        <v>0.23279352226720648</v>
      </c>
      <c r="AD11" s="56">
        <v>494</v>
      </c>
      <c r="AE11" s="57">
        <v>0.182</v>
      </c>
      <c r="AF11" s="44"/>
    </row>
    <row r="12" spans="1:32" ht="24.75" customHeight="1">
      <c r="A12" s="14" t="s">
        <v>10</v>
      </c>
      <c r="B12" s="15">
        <v>0</v>
      </c>
      <c r="C12" s="16">
        <v>2</v>
      </c>
      <c r="D12" s="17">
        <v>3</v>
      </c>
      <c r="E12" s="17">
        <v>2</v>
      </c>
      <c r="F12" s="21">
        <v>6</v>
      </c>
      <c r="G12" s="65">
        <v>9</v>
      </c>
      <c r="H12" s="15">
        <v>0</v>
      </c>
      <c r="I12" s="16">
        <v>0</v>
      </c>
      <c r="J12" s="16">
        <v>0</v>
      </c>
      <c r="K12" s="16">
        <v>0</v>
      </c>
      <c r="L12" s="72">
        <v>11</v>
      </c>
      <c r="M12" s="19">
        <v>9</v>
      </c>
      <c r="N12" s="20">
        <v>9</v>
      </c>
      <c r="O12" s="16">
        <v>9</v>
      </c>
      <c r="P12" s="16">
        <v>18</v>
      </c>
      <c r="Q12" s="21">
        <v>34</v>
      </c>
      <c r="R12" s="72">
        <v>24</v>
      </c>
      <c r="S12" s="19">
        <v>33</v>
      </c>
      <c r="T12" s="15">
        <f t="shared" si="0"/>
        <v>9</v>
      </c>
      <c r="U12" s="16">
        <f t="shared" si="1"/>
        <v>11</v>
      </c>
      <c r="V12" s="16">
        <f t="shared" si="2"/>
        <v>21</v>
      </c>
      <c r="W12" s="16">
        <f t="shared" si="3"/>
        <v>36</v>
      </c>
      <c r="X12" s="16">
        <f t="shared" si="4"/>
        <v>41</v>
      </c>
      <c r="Y12" s="19">
        <f t="shared" si="6"/>
        <v>51</v>
      </c>
      <c r="Z12" s="76">
        <f>43+4+13+3+4+1+6+52+4+21+1+11+39+6+18+10+2</f>
        <v>238</v>
      </c>
      <c r="AA12" s="22">
        <f t="shared" si="5"/>
        <v>0.1722689075630252</v>
      </c>
      <c r="AB12" s="50">
        <v>236</v>
      </c>
      <c r="AC12" s="22">
        <f t="shared" si="7"/>
        <v>0.21610169491525424</v>
      </c>
      <c r="AD12" s="56">
        <v>229</v>
      </c>
      <c r="AE12" s="57">
        <v>0.306</v>
      </c>
      <c r="AF12" s="44"/>
    </row>
    <row r="13" spans="1:32" ht="24.75" customHeight="1">
      <c r="A13" s="14" t="s">
        <v>11</v>
      </c>
      <c r="B13" s="15">
        <v>1</v>
      </c>
      <c r="C13" s="16"/>
      <c r="D13" s="17">
        <v>3</v>
      </c>
      <c r="E13" s="17">
        <v>5</v>
      </c>
      <c r="F13" s="21">
        <v>4</v>
      </c>
      <c r="G13" s="65">
        <v>6</v>
      </c>
      <c r="H13" s="15">
        <v>0</v>
      </c>
      <c r="I13" s="16">
        <v>0</v>
      </c>
      <c r="J13" s="16">
        <v>0</v>
      </c>
      <c r="K13" s="16">
        <v>0</v>
      </c>
      <c r="L13" s="72">
        <v>10</v>
      </c>
      <c r="M13" s="19">
        <v>23</v>
      </c>
      <c r="N13" s="20">
        <v>0</v>
      </c>
      <c r="O13" s="16">
        <v>2</v>
      </c>
      <c r="P13" s="16">
        <v>5</v>
      </c>
      <c r="Q13" s="21">
        <v>22</v>
      </c>
      <c r="R13" s="72">
        <v>39</v>
      </c>
      <c r="S13" s="19">
        <v>31</v>
      </c>
      <c r="T13" s="15">
        <f t="shared" si="0"/>
        <v>1</v>
      </c>
      <c r="U13" s="16">
        <f t="shared" si="1"/>
        <v>2</v>
      </c>
      <c r="V13" s="16">
        <f t="shared" si="2"/>
        <v>8</v>
      </c>
      <c r="W13" s="16">
        <f t="shared" si="3"/>
        <v>27</v>
      </c>
      <c r="X13" s="16">
        <f t="shared" si="4"/>
        <v>53</v>
      </c>
      <c r="Y13" s="19">
        <f t="shared" si="6"/>
        <v>60</v>
      </c>
      <c r="Z13" s="76">
        <f>16+5+4+5+14+7+1+9+5+6+21+10+4+0+20+9+6+21+10+4+27+8+6+2+19+7+7+25+14+6</f>
        <v>298</v>
      </c>
      <c r="AA13" s="22">
        <f t="shared" si="5"/>
        <v>0.17785234899328858</v>
      </c>
      <c r="AB13" s="50">
        <v>263</v>
      </c>
      <c r="AC13" s="22">
        <f t="shared" si="7"/>
        <v>0.22813688212927757</v>
      </c>
      <c r="AD13" s="56">
        <v>266</v>
      </c>
      <c r="AE13" s="57">
        <v>0.216</v>
      </c>
      <c r="AF13" s="44"/>
    </row>
    <row r="14" spans="1:32" ht="24.75" customHeight="1" thickBot="1">
      <c r="A14" s="23" t="s">
        <v>12</v>
      </c>
      <c r="B14" s="24">
        <v>1</v>
      </c>
      <c r="C14" s="25">
        <v>3</v>
      </c>
      <c r="D14" s="26">
        <v>7</v>
      </c>
      <c r="E14" s="26">
        <v>6</v>
      </c>
      <c r="F14" s="69">
        <v>14</v>
      </c>
      <c r="G14" s="66">
        <v>20</v>
      </c>
      <c r="H14" s="24">
        <v>0</v>
      </c>
      <c r="I14" s="25">
        <v>0</v>
      </c>
      <c r="J14" s="25">
        <v>0</v>
      </c>
      <c r="K14" s="25">
        <v>10</v>
      </c>
      <c r="L14" s="73">
        <v>20</v>
      </c>
      <c r="M14" s="28">
        <v>31</v>
      </c>
      <c r="N14" s="29">
        <v>15</v>
      </c>
      <c r="O14" s="25">
        <v>19</v>
      </c>
      <c r="P14" s="25">
        <v>44</v>
      </c>
      <c r="Q14" s="39">
        <v>55</v>
      </c>
      <c r="R14" s="73">
        <v>89</v>
      </c>
      <c r="S14" s="28">
        <v>75</v>
      </c>
      <c r="T14" s="24">
        <f t="shared" si="0"/>
        <v>16</v>
      </c>
      <c r="U14" s="25">
        <f t="shared" si="1"/>
        <v>22</v>
      </c>
      <c r="V14" s="25">
        <f t="shared" si="2"/>
        <v>51</v>
      </c>
      <c r="W14" s="25">
        <f t="shared" si="3"/>
        <v>71</v>
      </c>
      <c r="X14" s="25">
        <f t="shared" si="4"/>
        <v>123</v>
      </c>
      <c r="Y14" s="28">
        <f t="shared" si="6"/>
        <v>126</v>
      </c>
      <c r="Z14" s="77">
        <f>125+145+117+38+38+26+26+29+34</f>
        <v>578</v>
      </c>
      <c r="AA14" s="41">
        <f t="shared" si="5"/>
        <v>0.21280276816608998</v>
      </c>
      <c r="AB14" s="52">
        <v>552</v>
      </c>
      <c r="AC14" s="81">
        <f t="shared" si="7"/>
        <v>0.22826086956521738</v>
      </c>
      <c r="AD14" s="58">
        <v>539</v>
      </c>
      <c r="AE14" s="59">
        <v>0.176</v>
      </c>
      <c r="AF14" s="45"/>
    </row>
    <row r="15" spans="1:32" ht="24.75" customHeight="1" thickBot="1">
      <c r="A15" s="30" t="s">
        <v>13</v>
      </c>
      <c r="B15" s="31">
        <f aca="true" t="shared" si="8" ref="B15:X15">SUM(B6:B14)</f>
        <v>8</v>
      </c>
      <c r="C15" s="32">
        <f t="shared" si="8"/>
        <v>11</v>
      </c>
      <c r="D15" s="33">
        <f t="shared" si="8"/>
        <v>27</v>
      </c>
      <c r="E15" s="33">
        <f t="shared" si="8"/>
        <v>34</v>
      </c>
      <c r="F15" s="32">
        <f t="shared" si="8"/>
        <v>66</v>
      </c>
      <c r="G15" s="67">
        <f>SUM(G6:G14)</f>
        <v>102</v>
      </c>
      <c r="H15" s="31">
        <f t="shared" si="8"/>
        <v>35</v>
      </c>
      <c r="I15" s="32">
        <f t="shared" si="8"/>
        <v>35</v>
      </c>
      <c r="J15" s="32">
        <f t="shared" si="8"/>
        <v>35</v>
      </c>
      <c r="K15" s="32">
        <f t="shared" si="8"/>
        <v>80</v>
      </c>
      <c r="L15" s="33">
        <f t="shared" si="8"/>
        <v>155</v>
      </c>
      <c r="M15" s="34">
        <f>SUM(M6:M14)</f>
        <v>192</v>
      </c>
      <c r="N15" s="35">
        <f t="shared" si="8"/>
        <v>54</v>
      </c>
      <c r="O15" s="32">
        <f t="shared" si="8"/>
        <v>95</v>
      </c>
      <c r="P15" s="32">
        <f t="shared" si="8"/>
        <v>185</v>
      </c>
      <c r="Q15" s="32">
        <f t="shared" si="8"/>
        <v>351</v>
      </c>
      <c r="R15" s="33">
        <f t="shared" si="8"/>
        <v>435</v>
      </c>
      <c r="S15" s="34">
        <f>SUM(S6:S14)</f>
        <v>454</v>
      </c>
      <c r="T15" s="31">
        <f t="shared" si="8"/>
        <v>97</v>
      </c>
      <c r="U15" s="32">
        <f t="shared" si="8"/>
        <v>141</v>
      </c>
      <c r="V15" s="32">
        <f t="shared" si="8"/>
        <v>247</v>
      </c>
      <c r="W15" s="32">
        <f t="shared" si="8"/>
        <v>465</v>
      </c>
      <c r="X15" s="32">
        <f t="shared" si="8"/>
        <v>656</v>
      </c>
      <c r="Y15" s="62">
        <f>SUM(Y6:Y14)</f>
        <v>748</v>
      </c>
      <c r="Z15" s="78">
        <f>SUM(Z6:Z14)</f>
        <v>3342</v>
      </c>
      <c r="AA15" s="42">
        <f t="shared" si="5"/>
        <v>0.19628964691801318</v>
      </c>
      <c r="AB15" s="53">
        <f>SUM(AB6:AB14)</f>
        <v>3241</v>
      </c>
      <c r="AC15" s="80">
        <f t="shared" si="7"/>
        <v>0.23079296513421785</v>
      </c>
      <c r="AD15" s="60">
        <f>SUM(AD6:AD14)</f>
        <v>3241</v>
      </c>
      <c r="AE15" s="61">
        <v>0.223</v>
      </c>
      <c r="AF15" s="46">
        <v>0.276</v>
      </c>
    </row>
    <row r="16" spans="1:32" ht="12.75">
      <c r="A16" s="97" t="s">
        <v>29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</row>
    <row r="17" spans="1:3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1" ht="12.75">
      <c r="AB21" s="36"/>
    </row>
    <row r="22" spans="17:28" ht="12.75">
      <c r="Q22" s="37"/>
      <c r="R22" s="37"/>
      <c r="S22" s="37"/>
      <c r="AB22" s="36"/>
    </row>
    <row r="23" ht="12.75">
      <c r="AB23" s="36"/>
    </row>
  </sheetData>
  <mergeCells count="16">
    <mergeCell ref="AF4:AF5"/>
    <mergeCell ref="A3:A4"/>
    <mergeCell ref="AD4:AD5"/>
    <mergeCell ref="Z3:AA3"/>
    <mergeCell ref="Z4:Z5"/>
    <mergeCell ref="AA4:AA5"/>
    <mergeCell ref="A16:AF16"/>
    <mergeCell ref="AE4:AE5"/>
    <mergeCell ref="B3:G4"/>
    <mergeCell ref="H3:M4"/>
    <mergeCell ref="N3:S4"/>
    <mergeCell ref="T3:Y4"/>
    <mergeCell ref="AB3:AC3"/>
    <mergeCell ref="AB4:AB5"/>
    <mergeCell ref="AC4:AC5"/>
    <mergeCell ref="AD3:AF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Falke</dc:creator>
  <cp:keywords/>
  <dc:description/>
  <cp:lastModifiedBy>Anwender</cp:lastModifiedBy>
  <cp:lastPrinted>2011-02-09T09:17:07Z</cp:lastPrinted>
  <dcterms:created xsi:type="dcterms:W3CDTF">2008-02-08T09:36:16Z</dcterms:created>
  <dcterms:modified xsi:type="dcterms:W3CDTF">2011-02-09T09:21:39Z</dcterms:modified>
  <cp:category/>
  <cp:version/>
  <cp:contentType/>
  <cp:contentStatus/>
</cp:coreProperties>
</file>