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5450" windowHeight="11415" activeTab="0"/>
  </bookViews>
  <sheets>
    <sheet name="Änderungliste 1-2011 Ergebni " sheetId="1" r:id="rId1"/>
    <sheet name="Änderungliste 1-2011 Finanz" sheetId="2" r:id="rId2"/>
  </sheets>
  <definedNames>
    <definedName name="_xlnm._FilterDatabase" localSheetId="0" hidden="1">'Änderungliste 1-2011 Ergebni '!$A$7:$G$227</definedName>
    <definedName name="_xlnm._FilterDatabase" localSheetId="1" hidden="1">'Änderungliste 1-2011 Finanz'!$A$7:$G$7</definedName>
    <definedName name="_xlnm.Print_Area" localSheetId="0">'Änderungliste 1-2011 Ergebni '!$A$1:$F$242</definedName>
    <definedName name="_xlnm.Print_Area" localSheetId="1">'Änderungliste 1-2011 Finanz'!$A$1:$F$240</definedName>
    <definedName name="_xlnm.Print_Titles" localSheetId="0">'Änderungliste 1-2011 Ergebni '!$5:$7</definedName>
    <definedName name="_xlnm.Print_Titles" localSheetId="1">'Änderungliste 1-2011 Finanz'!$5:$7</definedName>
    <definedName name="Z_D5A5AE36_C5E6_4D6C_BE6E_8B9C1639F1A1_.wvu.PrintArea" localSheetId="0" hidden="1">'Änderungliste 1-2011 Ergebni '!$A$1:$F$271</definedName>
    <definedName name="Z_D5A5AE36_C5E6_4D6C_BE6E_8B9C1639F1A1_.wvu.PrintArea" localSheetId="1" hidden="1">'Änderungliste 1-2011 Finanz'!$A$1:$F$240</definedName>
    <definedName name="Z_D5A5AE36_C5E6_4D6C_BE6E_8B9C1639F1A1_.wvu.PrintTitles" localSheetId="0" hidden="1">'Änderungliste 1-2011 Ergebni '!$5:$7</definedName>
    <definedName name="Z_D5A5AE36_C5E6_4D6C_BE6E_8B9C1639F1A1_.wvu.PrintTitles" localSheetId="1" hidden="1">'Änderungliste 1-2011 Finanz'!$5:$7</definedName>
  </definedNames>
  <calcPr fullCalcOnLoad="1"/>
</workbook>
</file>

<file path=xl/comments1.xml><?xml version="1.0" encoding="utf-8"?>
<comments xmlns="http://schemas.openxmlformats.org/spreadsheetml/2006/main">
  <authors>
    <author>Manfred Wiesmann</author>
  </authors>
  <commentList>
    <comment ref="N229" authorId="0">
      <text>
        <r>
          <rPr>
            <b/>
            <sz val="8"/>
            <rFont val="Tahoma"/>
            <family val="2"/>
          </rPr>
          <t>Manfred Wiesmann:</t>
        </r>
        <r>
          <rPr>
            <sz val="8"/>
            <rFont val="Tahoma"/>
            <family val="2"/>
          </rPr>
          <t xml:space="preserve">
+1 Rundungsdifferenz</t>
        </r>
      </text>
    </comment>
    <comment ref="P229" authorId="0">
      <text>
        <r>
          <rPr>
            <b/>
            <sz val="8"/>
            <rFont val="Tahoma"/>
            <family val="2"/>
          </rPr>
          <t>Manfred Wiesmann:</t>
        </r>
        <r>
          <rPr>
            <sz val="8"/>
            <rFont val="Tahoma"/>
            <family val="2"/>
          </rPr>
          <t xml:space="preserve">
+ 1 Rundungsdifferenz</t>
        </r>
      </text>
    </comment>
  </commentList>
</comments>
</file>

<file path=xl/comments2.xml><?xml version="1.0" encoding="utf-8"?>
<comments xmlns="http://schemas.openxmlformats.org/spreadsheetml/2006/main">
  <authors>
    <author>Heiming</author>
  </authors>
  <commentList>
    <comment ref="D236" authorId="0">
      <text>
        <r>
          <rPr>
            <sz val="8"/>
            <rFont val="Tahoma"/>
            <family val="2"/>
          </rPr>
          <t>Wiesmann:
Rundungsdifferenz von
+ 3 EUR zum Haushalts-
plan korrigiert.</t>
        </r>
      </text>
    </comment>
  </commentList>
</comments>
</file>

<file path=xl/sharedStrings.xml><?xml version="1.0" encoding="utf-8"?>
<sst xmlns="http://schemas.openxmlformats.org/spreadsheetml/2006/main" count="621" uniqueCount="476">
  <si>
    <t>Budget - Produktbereich - Produktgruppe</t>
  </si>
  <si>
    <t>Entwurf</t>
  </si>
  <si>
    <t>Ergebnis</t>
  </si>
  <si>
    <t>EUR</t>
  </si>
  <si>
    <t>1</t>
  </si>
  <si>
    <t>Sicherheit, Bauen und Umwelt</t>
  </si>
  <si>
    <t>2</t>
  </si>
  <si>
    <t>Arbeit und Soziales, Schule und Kultur, Jugend und Gesundheit</t>
  </si>
  <si>
    <t>3</t>
  </si>
  <si>
    <t>Zentrale Dienste, Vermessung und Kreisstraßen</t>
  </si>
  <si>
    <t>4</t>
  </si>
  <si>
    <t>Verwaltungsleitung/Besondere Dienste</t>
  </si>
  <si>
    <t>5</t>
  </si>
  <si>
    <t>Zentrale Finanzwirtschaft</t>
  </si>
  <si>
    <t>SN 1 - Personalausgaben (Budget 1 - 4)</t>
  </si>
  <si>
    <t>Hebesatz einschl. KDU SGB II</t>
  </si>
  <si>
    <t>Familienunterstützende Maßnahmen</t>
  </si>
  <si>
    <t>51.01</t>
  </si>
  <si>
    <t>Ausgliederung SGB II</t>
  </si>
  <si>
    <t>Vergleich zum Vorjahr</t>
  </si>
  <si>
    <t>Veränderungen</t>
  </si>
  <si>
    <t>Summe %-Punkte</t>
  </si>
  <si>
    <t>Änderungen im 
Beratungs-verfahren</t>
  </si>
  <si>
    <t>Im Bereich des Jugendamtes werden befristet 1,5 Stellen eingerichtet. Die Personalkosten für diese Stellen werden im SN 1 mit 57.000 € veranschlagt. Die Kompensation dieser Mehrausgaben erfolgt durch Ansatzreduzierung bei der ambulanten erzieherischen Hil</t>
  </si>
  <si>
    <t>Aufwand (-) Ertrag (+)</t>
  </si>
  <si>
    <t>32 Öffentliche Sicherheit und Ordnung</t>
  </si>
  <si>
    <t>36 Straßenverkehr</t>
  </si>
  <si>
    <t>39 Veterinärdienst und Lebensmittelüberwachung</t>
  </si>
  <si>
    <t>70 Umwelt</t>
  </si>
  <si>
    <t>40 Schule und Bildung</t>
  </si>
  <si>
    <t>41 Kultur</t>
  </si>
  <si>
    <t>51 Jugendamt</t>
  </si>
  <si>
    <t>10 Organisation, Controlling, Zentraler Service</t>
  </si>
  <si>
    <t>11 Personal</t>
  </si>
  <si>
    <t>20 Finanzen</t>
  </si>
  <si>
    <t>66 Straßenbau und -unterhaltung</t>
  </si>
  <si>
    <t>81 Regionale Nahverkehrsgemeinschaft Münsterland (RVNG)</t>
  </si>
  <si>
    <t>00 Verwaltungsleitung</t>
  </si>
  <si>
    <t>01 Büro des Landrats, Kreisentwicklung</t>
  </si>
  <si>
    <t>02 Gleichstellung / Regionalstelle Frau &amp; Beruf</t>
  </si>
  <si>
    <t>08 Personalrat</t>
  </si>
  <si>
    <t>14 Rechnungsprüfung</t>
  </si>
  <si>
    <t>Finanzplan</t>
  </si>
  <si>
    <t>Auszahlung (-) Einzahlung (+)</t>
  </si>
  <si>
    <t>Ausgliederung 50 %-Anteil der Städte u. Gemeinden an den KDU nach SGB II = 4.737.612 € in %-Punkte</t>
  </si>
  <si>
    <t>Änderung des Bestandes an eigenen Finanzmitteln</t>
  </si>
  <si>
    <t>Zeile 38</t>
  </si>
  <si>
    <t>Liquide Mittel</t>
  </si>
  <si>
    <t>Zeile 37</t>
  </si>
  <si>
    <t>Anfangsbestand an Finanzmitteln</t>
  </si>
  <si>
    <t>Ergebnisplan</t>
  </si>
  <si>
    <t>Finanzplan
Zeile 32</t>
  </si>
  <si>
    <t>Hebesatz Kreisumlage Mehrbelastung Jugendamt 2008 in %-Punkte</t>
  </si>
  <si>
    <t>Allgemeine Kreisumlage in %-Punkte</t>
  </si>
  <si>
    <t>Kreisumlage Mehrbelastung Jugendamt in %-Punkte</t>
  </si>
  <si>
    <t>Allgemeine Kreisumlage</t>
  </si>
  <si>
    <t>Verbesserung (+)
Verschlechterung (-)</t>
  </si>
  <si>
    <t>53 Gesundheit</t>
  </si>
  <si>
    <t>Teilergebnisplan
53.02</t>
  </si>
  <si>
    <t>Teilergebnisplan
50.03</t>
  </si>
  <si>
    <t>Rettungsdienst</t>
  </si>
  <si>
    <t>Feuerschutz, Großschadenslagen</t>
  </si>
  <si>
    <t>Teilergebnisplan
40.02</t>
  </si>
  <si>
    <t>50 Arbeit und Soziales</t>
  </si>
  <si>
    <t>Grundsicherung für Arbeitsuchende nach SGB II</t>
  </si>
  <si>
    <t>Teilergebnisplan
50.01</t>
  </si>
  <si>
    <t>Gesundheitsförderung / -hilfe</t>
  </si>
  <si>
    <t>Kreistagsbüro</t>
  </si>
  <si>
    <t xml:space="preserve">Gesamtfehlbetrag </t>
  </si>
  <si>
    <t>Kreisentwicklung, Wirtschaftsförderung</t>
  </si>
  <si>
    <t>Gebäude</t>
  </si>
  <si>
    <t>Seite 2</t>
  </si>
  <si>
    <t>Wirkung der Änderungen im Gesamtfinanzplan</t>
  </si>
  <si>
    <t>Auswirkung auf den Hebesatz Kreisumlage 2010 in %-Punkte</t>
  </si>
  <si>
    <t>Verbleibende Differenz des Hebesatzes 2009 von 33,46 %  zum Hebesatz 2010 von 36,12 % = 2,66  %-Punkte; Finanzierung durch Entnahme aus der Ausgleichsrücklage</t>
  </si>
  <si>
    <t>ÖPNV</t>
  </si>
  <si>
    <t>Verbesserung Verlustausgleich RVM nach Prognose des Unternehmens</t>
  </si>
  <si>
    <t>Allgemeine Gefahrenabwehr</t>
  </si>
  <si>
    <t xml:space="preserve">Teilergebnisplan
32.01 </t>
  </si>
  <si>
    <t xml:space="preserve">Teilergebnisplan
32.02 </t>
  </si>
  <si>
    <t>Teilergebnisplan
32.03</t>
  </si>
  <si>
    <t>33 Ausländerangelegenheiten</t>
  </si>
  <si>
    <t xml:space="preserve">Teilergebnisplan
33.01 </t>
  </si>
  <si>
    <t>Ausländerangelegenheiten</t>
  </si>
  <si>
    <t>Teilergebnisplan
36.01</t>
  </si>
  <si>
    <t>Verkehrssicherung</t>
  </si>
  <si>
    <t>Teilergebnisplan
36.02</t>
  </si>
  <si>
    <t>Zulassungen</t>
  </si>
  <si>
    <t>Teilergebnisplan
36.03</t>
  </si>
  <si>
    <t>Fahr- und Beförderungserlaubnisse</t>
  </si>
  <si>
    <t>Teilergebnisplan
39.01</t>
  </si>
  <si>
    <t>Verbraucherschutz</t>
  </si>
  <si>
    <t>Teilergebnisplan
39.02</t>
  </si>
  <si>
    <t>Veterinärdienst</t>
  </si>
  <si>
    <t>Teilergebnisplan
39.03</t>
  </si>
  <si>
    <t>Fleisch- und Geflügelfleischhygiene (Kostenrechnung)</t>
  </si>
  <si>
    <t>63 Bauen und Wohnen</t>
  </si>
  <si>
    <t>Teilergebnisplan
63.01</t>
  </si>
  <si>
    <t>Bauaufsicht / Denkmalschutz</t>
  </si>
  <si>
    <t>Teilergebnisplan
63.02</t>
  </si>
  <si>
    <t>Wohnungsförderung</t>
  </si>
  <si>
    <t>Betrieblicher Umweltschutz</t>
  </si>
  <si>
    <t>Natur- und Bodenschutz</t>
  </si>
  <si>
    <t>Gewässerschutz</t>
  </si>
  <si>
    <t>Durchführung der Abwasserentsorgung (Kostenrechnung)</t>
  </si>
  <si>
    <t>Teilergebnisplan
70.01</t>
  </si>
  <si>
    <t>Teilergebnisplan
70.02</t>
  </si>
  <si>
    <t>Teilergebnisplan
70.03</t>
  </si>
  <si>
    <t>Teilergebnisplan
70.04</t>
  </si>
  <si>
    <t>Teilergebnisplan
40.01</t>
  </si>
  <si>
    <t>Teilergebnisplan
40.03</t>
  </si>
  <si>
    <t>Teilergebnisplan
40.04</t>
  </si>
  <si>
    <t>Leistungen der Schulen</t>
  </si>
  <si>
    <t>Schülerbezogene Leistungen</t>
  </si>
  <si>
    <t>Serviceleistungen</t>
  </si>
  <si>
    <t>Schulamt</t>
  </si>
  <si>
    <t xml:space="preserve">Teilergebnisplan
41.01 </t>
  </si>
  <si>
    <t>Kulturzentrum, überörtliche Arbeit</t>
  </si>
  <si>
    <t>Teilergebnisplan
50.02</t>
  </si>
  <si>
    <t>Hilfe in besonderen Lebenslagen</t>
  </si>
  <si>
    <t>Teilergebnisplan
51.02</t>
  </si>
  <si>
    <t>Teilergebnisplan
51.03</t>
  </si>
  <si>
    <t>Teilergebnisplan
51.01</t>
  </si>
  <si>
    <t>Hilfe in Erziehungsangelegenheiten</t>
  </si>
  <si>
    <t>Weitere Unterstützungen und Hilfen nach dem BEEG</t>
  </si>
  <si>
    <t>Teilergebnisplan
53.05</t>
  </si>
  <si>
    <t>Teilergebnisplan
53.01</t>
  </si>
  <si>
    <t>Teilergebnisplan
53.03</t>
  </si>
  <si>
    <t>Teilergebnisplan
53.04</t>
  </si>
  <si>
    <t>Kommunale Gesundheitskoordination und -planung</t>
  </si>
  <si>
    <t>Gesundheitsschutz / Medizinalaufsicht</t>
  </si>
  <si>
    <t>Schwerbehindertenrecht</t>
  </si>
  <si>
    <t>Gutachtliche Aufgaben</t>
  </si>
  <si>
    <t>Teilergebnisplan
10.02</t>
  </si>
  <si>
    <t>Teilergebnisplan
10.03</t>
  </si>
  <si>
    <t>Teilergebnisplan
10.01</t>
  </si>
  <si>
    <t>Organisation und Controlling</t>
  </si>
  <si>
    <t>Zentraler Service</t>
  </si>
  <si>
    <t>Personalwirtschaft</t>
  </si>
  <si>
    <t>EDV</t>
  </si>
  <si>
    <t>Kommunikation</t>
  </si>
  <si>
    <t>Teilergebnisplan
20.02</t>
  </si>
  <si>
    <t>Teilergebnisplan
20.03</t>
  </si>
  <si>
    <t>Teilergebnisplan
20.04</t>
  </si>
  <si>
    <t>Teilergebnisplan
20.01</t>
  </si>
  <si>
    <t>Haushalt</t>
  </si>
  <si>
    <t>Geschäftsbuchhaltung und Zahlungsabwicklung</t>
  </si>
  <si>
    <t>Vollstreckung und Zentrale Forderungsabwicklung</t>
  </si>
  <si>
    <t>Finanzberichte und Finanzcontrolling</t>
  </si>
  <si>
    <t>30 Recht und Kommunalaufsicht, Kreistagsbüro</t>
  </si>
  <si>
    <t>Teilergebnisplan
30.02</t>
  </si>
  <si>
    <t>Teilergebnisplan
30.03</t>
  </si>
  <si>
    <t>Teilergebnisplan
30.01</t>
  </si>
  <si>
    <t>Recht</t>
  </si>
  <si>
    <t>Kommunalaufsicht</t>
  </si>
  <si>
    <t>62 Vermessungen und Liegenschaftskataster</t>
  </si>
  <si>
    <t>Teilergebnisplan
62.02</t>
  </si>
  <si>
    <t>Teilergebnisplan
62.03</t>
  </si>
  <si>
    <t>Teilergebnisplan
62.04</t>
  </si>
  <si>
    <t>Teilergebnisplan
62.01</t>
  </si>
  <si>
    <t>Vermessungen</t>
  </si>
  <si>
    <t>Liegenschaftskataster</t>
  </si>
  <si>
    <t>Grundstücksbewertung</t>
  </si>
  <si>
    <t>Geoinformationen</t>
  </si>
  <si>
    <t>Teilergebnisplan
81.01</t>
  </si>
  <si>
    <t>Teilergebnisplan
66.02</t>
  </si>
  <si>
    <t>Teilergebnisplan
66.01</t>
  </si>
  <si>
    <t>Verkehrsflächen</t>
  </si>
  <si>
    <t>Straßenunterhaltung</t>
  </si>
  <si>
    <t xml:space="preserve">Teilergebnisplan
00.01 </t>
  </si>
  <si>
    <t>Verwaltungsleitung</t>
  </si>
  <si>
    <t>Teilergebnisplan
01.01</t>
  </si>
  <si>
    <t>Teilergebnisplan
01.02</t>
  </si>
  <si>
    <t>Büro des Landrats</t>
  </si>
  <si>
    <t xml:space="preserve">Teilergebnisplan
02.01 </t>
  </si>
  <si>
    <t>Gleichstellung</t>
  </si>
  <si>
    <t xml:space="preserve">Teilergebnisplan
08.01 </t>
  </si>
  <si>
    <t>Personalrat</t>
  </si>
  <si>
    <t xml:space="preserve">Teilergebnisplan
14.01 </t>
  </si>
  <si>
    <t>Rechnungsprüfung</t>
  </si>
  <si>
    <t>31 Kreispolizeibehörde</t>
  </si>
  <si>
    <t xml:space="preserve">Teilergebnisplan
31.01 </t>
  </si>
  <si>
    <t>Polizeiverwaltung</t>
  </si>
  <si>
    <t>21 Zentrale Finanzwirtschaft und Haushaltsausgleich</t>
  </si>
  <si>
    <t xml:space="preserve">Teilergebnisplan
21.00 </t>
  </si>
  <si>
    <t>Zentrale Finanzwirtschaft und Haushaltsausgleich</t>
  </si>
  <si>
    <t>Veränderung</t>
  </si>
  <si>
    <t>Seite  9</t>
  </si>
  <si>
    <t>Seite  7</t>
  </si>
  <si>
    <t>Seite 33</t>
  </si>
  <si>
    <t>Seite 41</t>
  </si>
  <si>
    <t>Seite 89</t>
  </si>
  <si>
    <t>Seite 125</t>
  </si>
  <si>
    <t>Seite 159</t>
  </si>
  <si>
    <t>Seite 217</t>
  </si>
  <si>
    <t>Seite 255</t>
  </si>
  <si>
    <t>Seite 285</t>
  </si>
  <si>
    <t>Seite 287</t>
  </si>
  <si>
    <t>Seite 301</t>
  </si>
  <si>
    <t>Seite 329</t>
  </si>
  <si>
    <t>Seite 335</t>
  </si>
  <si>
    <t>Seite 337</t>
  </si>
  <si>
    <t>Seite 345</t>
  </si>
  <si>
    <t>Seite 363</t>
  </si>
  <si>
    <t>Seite 397</t>
  </si>
  <si>
    <t>Seite 399</t>
  </si>
  <si>
    <t>Seite 411</t>
  </si>
  <si>
    <t>Seite 423</t>
  </si>
  <si>
    <t>Seite 429</t>
  </si>
  <si>
    <t>Seite 441</t>
  </si>
  <si>
    <t>gesamt</t>
  </si>
  <si>
    <t xml:space="preserve">Teilfinanzplan
32.01 </t>
  </si>
  <si>
    <t xml:space="preserve">Teilfinanzplan
32.02 </t>
  </si>
  <si>
    <t>Teilfinanzplan
32.03</t>
  </si>
  <si>
    <t xml:space="preserve">Teilfinanzplan
33.01 </t>
  </si>
  <si>
    <t>Teilfinanzplan
36.01</t>
  </si>
  <si>
    <t>Teilfinanzplan
36.02</t>
  </si>
  <si>
    <t>Teilfinanzplan
36.03</t>
  </si>
  <si>
    <t>Teilfinanzplan
39.01</t>
  </si>
  <si>
    <t>Teilfinanzplan
39.02</t>
  </si>
  <si>
    <t>Teilfinanzplan
39.03</t>
  </si>
  <si>
    <t>Teilfinanzplan
63.01</t>
  </si>
  <si>
    <t>Teilfinanzplan
63.02</t>
  </si>
  <si>
    <t>Teilfinanzplan
70.01</t>
  </si>
  <si>
    <t>Teilfinanzplan
70.02</t>
  </si>
  <si>
    <t>Teilfinanzplan
70.03</t>
  </si>
  <si>
    <t>Teilfinanzplan
70.04</t>
  </si>
  <si>
    <t>Teilfinanzplan
40.01</t>
  </si>
  <si>
    <t>Teilfinanzplan
40.02</t>
  </si>
  <si>
    <t>Teilfinanzplan
40.03</t>
  </si>
  <si>
    <t>Teilfinanzplan
40.04</t>
  </si>
  <si>
    <t xml:space="preserve">Teilfinanzplan
41.01 </t>
  </si>
  <si>
    <t>Teilfinanzplan
50.01</t>
  </si>
  <si>
    <t>Teilfinanzplan
50.02</t>
  </si>
  <si>
    <t>Teilfinanzplan
50.03</t>
  </si>
  <si>
    <t>Teilfinanzplan
51.01</t>
  </si>
  <si>
    <t>Teilfinanzplan
51.02</t>
  </si>
  <si>
    <t>Teilfinanzplan
51.03</t>
  </si>
  <si>
    <t>Teilfinanzplan
53.01</t>
  </si>
  <si>
    <t>Teilfinanzplan
53.02</t>
  </si>
  <si>
    <t>Teilfinanzplan
53.03</t>
  </si>
  <si>
    <t>Teilfinanzplan
53.04</t>
  </si>
  <si>
    <t>Teilfinanzplan
53.05</t>
  </si>
  <si>
    <t>Teilfinanzplan
10.01</t>
  </si>
  <si>
    <t>Teilfinanzplan
10.02</t>
  </si>
  <si>
    <t>Teilfinanzplan
10.03</t>
  </si>
  <si>
    <t xml:space="preserve">Teilfinanzplan
11.01 </t>
  </si>
  <si>
    <t>Teilfinanzplan
20.01</t>
  </si>
  <si>
    <t>Teilfinanzplan
20.02</t>
  </si>
  <si>
    <t>Teilfinanzplan
20.03</t>
  </si>
  <si>
    <t>Teilfinanzplan
20.04</t>
  </si>
  <si>
    <t>Teilfinanzplan
30.01</t>
  </si>
  <si>
    <t>Teilfinanzplan
30.02</t>
  </si>
  <si>
    <t>Teilfinanzplan
30.03</t>
  </si>
  <si>
    <t>Teilfinanzplan
62.01</t>
  </si>
  <si>
    <t>Teilfinanzplan
62.02</t>
  </si>
  <si>
    <t>Teilfinanzplan
62.03</t>
  </si>
  <si>
    <t>Teilfinanzplan
62.04</t>
  </si>
  <si>
    <t>Teilfinanzplan
66.01</t>
  </si>
  <si>
    <t>Teilfinanzplan
66.02</t>
  </si>
  <si>
    <t>Teilfinanzplan
81.01</t>
  </si>
  <si>
    <t xml:space="preserve">Teilfinanzplan
00.01 </t>
  </si>
  <si>
    <t>Teilfinanzplan
01.01</t>
  </si>
  <si>
    <t>Teilfinanzplan
01.02</t>
  </si>
  <si>
    <t xml:space="preserve">Teilfinanzplan
02.01 </t>
  </si>
  <si>
    <t xml:space="preserve">Teilfinanzplan
08.01 </t>
  </si>
  <si>
    <t xml:space="preserve">Teilfinanzplan
14.01 </t>
  </si>
  <si>
    <t xml:space="preserve">Teilfinanzplan
31.01 </t>
  </si>
  <si>
    <t xml:space="preserve">Teilfinanzplan
21.00 </t>
  </si>
  <si>
    <t>Seite 11</t>
  </si>
  <si>
    <t>Seite 32</t>
  </si>
  <si>
    <t>Seite 35</t>
  </si>
  <si>
    <t>Seite 68</t>
  </si>
  <si>
    <t>Seite 99</t>
  </si>
  <si>
    <t>Seite 104</t>
  </si>
  <si>
    <t>Seite 127</t>
  </si>
  <si>
    <t>Seite 143</t>
  </si>
  <si>
    <t>Seite 147</t>
  </si>
  <si>
    <t>Seite 161</t>
  </si>
  <si>
    <t>Seite 168</t>
  </si>
  <si>
    <t>Leistungen nach dem SGB XII, WTG NRW, PfG NRW, BAföG und freiw. Leist.</t>
  </si>
  <si>
    <t>Seite 179</t>
  </si>
  <si>
    <t>Seite 196</t>
  </si>
  <si>
    <t>Seite 218</t>
  </si>
  <si>
    <t>Seite 303</t>
  </si>
  <si>
    <t>Seite 322</t>
  </si>
  <si>
    <t>Seite 324</t>
  </si>
  <si>
    <t>Seite 327</t>
  </si>
  <si>
    <t>Seite 362</t>
  </si>
  <si>
    <t>Seite 414</t>
  </si>
  <si>
    <t>Seite 424</t>
  </si>
  <si>
    <t>Seite 427</t>
  </si>
  <si>
    <t>Seite 430</t>
  </si>
  <si>
    <t>Seite 433</t>
  </si>
  <si>
    <t>Produktbereich 51</t>
  </si>
  <si>
    <t>alle Produktbereiche - außer 51</t>
  </si>
  <si>
    <t>Saldo aus Finanzierungstätigkeit 
(Tilgung langfristiger Schulden sowie Aufnahme und Rückflüsse von Darlehen)</t>
  </si>
  <si>
    <t>Ansatz 2009</t>
  </si>
  <si>
    <t>Entwurf 2010</t>
  </si>
  <si>
    <t>Ansatz
Entwurf</t>
  </si>
  <si>
    <t>Ansatz
nach Änderung</t>
  </si>
  <si>
    <t xml:space="preserve"> </t>
  </si>
  <si>
    <t>nachrichtlich</t>
  </si>
  <si>
    <t>418200 Ertrag</t>
  </si>
  <si>
    <t>Umlagegrundlagen 2011 1.Modellrechnung v. 23.12.2010</t>
  </si>
  <si>
    <t>Änderungsliste 1/2011</t>
  </si>
  <si>
    <t>Seite 18</t>
  </si>
  <si>
    <t>Seite 26</t>
  </si>
  <si>
    <t>Seite 39</t>
  </si>
  <si>
    <t>Seite 49</t>
  </si>
  <si>
    <t>Seite 54</t>
  </si>
  <si>
    <t>Seite 61</t>
  </si>
  <si>
    <t>Seite 63</t>
  </si>
  <si>
    <t>Seite 76</t>
  </si>
  <si>
    <t>Seite 81</t>
  </si>
  <si>
    <t>Seite 83</t>
  </si>
  <si>
    <t>Seite 95</t>
  </si>
  <si>
    <t>Seite 97</t>
  </si>
  <si>
    <t>Seite 102</t>
  </si>
  <si>
    <t>Seite 110</t>
  </si>
  <si>
    <t>Seite 116</t>
  </si>
  <si>
    <t>Seite 123</t>
  </si>
  <si>
    <t>Seite 133</t>
  </si>
  <si>
    <t>Seite 136</t>
  </si>
  <si>
    <t>Seite 149</t>
  </si>
  <si>
    <t>Seite 165</t>
  </si>
  <si>
    <t>Seite 174</t>
  </si>
  <si>
    <t>Seite 181</t>
  </si>
  <si>
    <t>Seite 189</t>
  </si>
  <si>
    <t>Seite 203</t>
  </si>
  <si>
    <t>Seite 205</t>
  </si>
  <si>
    <t>Seite 208</t>
  </si>
  <si>
    <t>Seite 223</t>
  </si>
  <si>
    <t>Seite 228</t>
  </si>
  <si>
    <t>Seite 235</t>
  </si>
  <si>
    <t>Seite 237</t>
  </si>
  <si>
    <t>Seite 242</t>
  </si>
  <si>
    <t>Seite 283</t>
  </si>
  <si>
    <t>Teilergebnisplan
10.04</t>
  </si>
  <si>
    <t>Teilergebnisplan
10.05</t>
  </si>
  <si>
    <t>Seite 263</t>
  </si>
  <si>
    <t>Seite 274</t>
  </si>
  <si>
    <t>Teilergebnisplan
10.06</t>
  </si>
  <si>
    <t>Kreisarchiv</t>
  </si>
  <si>
    <t>Seite 276</t>
  </si>
  <si>
    <t>Seite 311</t>
  </si>
  <si>
    <t>Seite 315</t>
  </si>
  <si>
    <t>Seite 319</t>
  </si>
  <si>
    <t>Teilergebnisplan
20.05</t>
  </si>
  <si>
    <t>Liegenschaftsverwaltung</t>
  </si>
  <si>
    <t>30 Recht und Kommunalaufsicht</t>
  </si>
  <si>
    <t>Seite 332</t>
  </si>
  <si>
    <t>Seite 341</t>
  </si>
  <si>
    <t>Seite 343</t>
  </si>
  <si>
    <t>Seite 351</t>
  </si>
  <si>
    <t>Seite 358</t>
  </si>
  <si>
    <t>Seite 367</t>
  </si>
  <si>
    <t>Seite 369</t>
  </si>
  <si>
    <t>Seite 386</t>
  </si>
  <si>
    <t>Seite 405</t>
  </si>
  <si>
    <t>Seite 407</t>
  </si>
  <si>
    <t>Seite 409</t>
  </si>
  <si>
    <t>Seite 422</t>
  </si>
  <si>
    <t>Seite 435</t>
  </si>
  <si>
    <t>Seite 443</t>
  </si>
  <si>
    <t>Seite 451</t>
  </si>
  <si>
    <t>Seite 453</t>
  </si>
  <si>
    <t>Teilergebnisplan
11.01</t>
  </si>
  <si>
    <t>Veränderungen des Entwurfs HH-2011</t>
  </si>
  <si>
    <t>Landschaftsumlage</t>
  </si>
  <si>
    <t>Kreisumlage allgemein (Festsetzung der Umlagegrundlagen v. 23.12.2010)</t>
  </si>
  <si>
    <t>Schlüsselzuweisungen vom Land (Festsetzung vom …..)</t>
  </si>
  <si>
    <t>Teilfinanzplan
10.04</t>
  </si>
  <si>
    <t>Teilfinanzplan
10.05</t>
  </si>
  <si>
    <t>Teilfinanzplan
10.06</t>
  </si>
  <si>
    <t>Teilfinanzplan
20.05</t>
  </si>
  <si>
    <t>Zeile 39</t>
  </si>
  <si>
    <t>Schlüsselzuweisungen vom Land</t>
  </si>
  <si>
    <t>Kreisumlage allgemein</t>
  </si>
  <si>
    <t>Kreisumlage Mehrbelastung Jugendamt</t>
  </si>
  <si>
    <t>Seite 19</t>
  </si>
  <si>
    <t>Seite 27</t>
  </si>
  <si>
    <t>Seite 40</t>
  </si>
  <si>
    <t>Seite 43</t>
  </si>
  <si>
    <t>Seite 51</t>
  </si>
  <si>
    <t>Seite 56</t>
  </si>
  <si>
    <t>Seite 62</t>
  </si>
  <si>
    <t>Seite 64</t>
  </si>
  <si>
    <t>Seite 70</t>
  </si>
  <si>
    <t>Seite 77</t>
  </si>
  <si>
    <t>Seite 82</t>
  </si>
  <si>
    <t>Seite 85</t>
  </si>
  <si>
    <t>Seite 91</t>
  </si>
  <si>
    <t>Seite 96</t>
  </si>
  <si>
    <t>Seite 112</t>
  </si>
  <si>
    <t>Seite 118</t>
  </si>
  <si>
    <t>Seite 134</t>
  </si>
  <si>
    <t>Seite 138</t>
  </si>
  <si>
    <t>Seite 144</t>
  </si>
  <si>
    <t>Seite 176</t>
  </si>
  <si>
    <t>Seite 184</t>
  </si>
  <si>
    <t>Seite 191</t>
  </si>
  <si>
    <t>Seite 198</t>
  </si>
  <si>
    <t>Seite 206</t>
  </si>
  <si>
    <t>Seite 210</t>
  </si>
  <si>
    <t>Seite 225</t>
  </si>
  <si>
    <t>Seite 230</t>
  </si>
  <si>
    <t>Seite 239</t>
  </si>
  <si>
    <t>Seite 244</t>
  </si>
  <si>
    <t>Seite 256</t>
  </si>
  <si>
    <t>Seite 264</t>
  </si>
  <si>
    <t>Seite 275</t>
  </si>
  <si>
    <t>Seite 280</t>
  </si>
  <si>
    <t>Seite 305</t>
  </si>
  <si>
    <t>Seite 312</t>
  </si>
  <si>
    <t>Seite 316</t>
  </si>
  <si>
    <t>Seite 320</t>
  </si>
  <si>
    <t>Seite 330</t>
  </si>
  <si>
    <t>Seite 333</t>
  </si>
  <si>
    <t>Seite 353</t>
  </si>
  <si>
    <t>Seite 360</t>
  </si>
  <si>
    <t>Seite 371</t>
  </si>
  <si>
    <t>Seite 388</t>
  </si>
  <si>
    <t>Seite 408</t>
  </si>
  <si>
    <t>Seite 410</t>
  </si>
  <si>
    <t>Seite 416</t>
  </si>
  <si>
    <t>Seite 437</t>
  </si>
  <si>
    <t>Seite 445</t>
  </si>
  <si>
    <t xml:space="preserve">Kreisumlage Mehrbelastung Jugendamt </t>
  </si>
  <si>
    <t>405200</t>
  </si>
  <si>
    <t>Erstattung des Landes Wohngeldentlastung</t>
  </si>
  <si>
    <t xml:space="preserve">44910004 </t>
  </si>
  <si>
    <t>Erstattung des Bundes KDU</t>
  </si>
  <si>
    <t>44910006</t>
  </si>
  <si>
    <t>Erstattung der Gemeinden gem. AG SGB II</t>
  </si>
  <si>
    <t>572100</t>
  </si>
  <si>
    <t>Abschreibung nach Ausschüttung WVG-Rücklage</t>
  </si>
  <si>
    <t>455100</t>
  </si>
  <si>
    <t>Gewinnrealisierung durch Sachausschüttung WVG-Rücklage</t>
  </si>
  <si>
    <t>Fehlbetrag</t>
  </si>
  <si>
    <t>448100</t>
  </si>
  <si>
    <t xml:space="preserve">Personalkostenerstattungen nach dem Belastungsausgleichsgesetz (Risikoveranschlagung mit Blick auf zu erwartende Gesetzesänderung) </t>
  </si>
  <si>
    <t>448100 Veranschlagung erfolgt im Produktbereich 70.01 und 53.04</t>
  </si>
  <si>
    <t xml:space="preserve">Erhöhung der Personalkostenerstattungen im Zuge der Evaluation des Belastungsausgleichs (Risikoveranschlagung mit Blick auf zu erwartende Gesetzesänderung) </t>
  </si>
  <si>
    <t>605200</t>
  </si>
  <si>
    <t>64910004</t>
  </si>
  <si>
    <t>64910006</t>
  </si>
  <si>
    <t>731700</t>
  </si>
  <si>
    <t>611100</t>
  </si>
  <si>
    <t>618200</t>
  </si>
  <si>
    <t>618210</t>
  </si>
  <si>
    <t>737200</t>
  </si>
  <si>
    <t>411100</t>
  </si>
  <si>
    <t>537200</t>
  </si>
  <si>
    <t>531700/531799</t>
  </si>
  <si>
    <t>Investitionspauschale</t>
  </si>
  <si>
    <t>681100</t>
  </si>
  <si>
    <t>Schulpauschale</t>
  </si>
  <si>
    <t>Zeile 41</t>
  </si>
  <si>
    <t>Seite 457</t>
  </si>
  <si>
    <t>Finanzmittelüberschuss/ -fehlbetrag</t>
  </si>
  <si>
    <t>Verringerung allgemeine Rücklage (§ 75 Abs. 4 i.V.m. 76 Abs. 1 GO NRW max. 5 % vom Bestand) unter Einbeziehung der Verbesserung des Jahresabschlusses 2010 aufgrund des Heubeckgutachten zur Pensionsrückstellung</t>
  </si>
  <si>
    <t>Verringerung Ausgleichsrücklage (unter Einbeziehung des Jahresabschlusses 2010)</t>
  </si>
  <si>
    <t>Zuwendungen vom Land (siehe Anlage Investitionsplan)</t>
  </si>
  <si>
    <t>681200</t>
  </si>
  <si>
    <t>Zuwendungen von Gemeinden (siehe Anlage Investitionsplan)</t>
  </si>
  <si>
    <t>Auszahlungen f. den Erwerb v. Grundstücken (siehe Anlage Investitionsplan)</t>
  </si>
  <si>
    <t>783900</t>
  </si>
  <si>
    <t>785200</t>
  </si>
  <si>
    <t>782100</t>
  </si>
  <si>
    <t>Auszahlungen f. Tiefbauarbeiten  (siehe Anlage Investitionsplan)</t>
  </si>
  <si>
    <r>
      <t xml:space="preserve">Auszahlung f. den Erwerb v. Vermögen  
Erweiterung des Trockensalzlagers 100.000 € (siehe Anlage Investitionsplan)
</t>
    </r>
    <r>
      <rPr>
        <b/>
        <sz val="10"/>
        <rFont val="Arial"/>
        <family val="2"/>
      </rPr>
      <t xml:space="preserve"> - Ansatz wird mit Sperrvermerk versehen -</t>
    </r>
  </si>
  <si>
    <t>Auswirkungen der Veränderungen aus dem Geamtergebnisplan auf die</t>
  </si>
  <si>
    <t>Zur Optimierung von Ausschreibungsergebnissen werden weitere Verpflichtungsermächtigungen für Deckenerneuerungsmaßnahmen und Streckenausbaumaßnahmen (siehe Anlage) in den HH-Plan eingestellt.</t>
  </si>
  <si>
    <r>
      <rPr>
        <b/>
        <sz val="12"/>
        <rFont val="Arial"/>
        <family val="2"/>
      </rPr>
      <t xml:space="preserve">
Der Ausschuss für Arbeit, Soziales, Senioren und Gesundheit hat in seiner Sitzung am 10.02.2011 keinen Beschluss zu den Anträgen des Paritätischen Wohlfahrtsverbandes, der Vereine "Zartbitter Münster" und "frauen e.V." , (SV-8-0338) gefasst. Der Ausschuss war einhellig der Auffassung, die Beschlussfassung in den Finanzausschuss zu verschieben.
Die Produktbeschreibungen der Produkte 40.01.01, 40.03.01, 40.03.03, 40.04.1, 20.01.01, 62.01.02, 62.02.01 und 62.03.01 werden angepasst.
Mit der Umsetzung der Änderungsliste wird auch die mittelfristige Finanzplanung 2012 - 2014 entsprechend geändert.</t>
    </r>
    <r>
      <rPr>
        <sz val="12"/>
        <rFont val="Arial"/>
        <family val="2"/>
      </rPr>
      <t xml:space="preserve">
</t>
    </r>
    <r>
      <rPr>
        <b/>
        <sz val="11"/>
        <color indexed="30"/>
        <rFont val="Arial"/>
        <family val="2"/>
      </rPr>
      <t xml:space="preserve">
</t>
    </r>
  </si>
  <si>
    <t>zum Entwurf des Haushaltes 2011
Stand 21.02.2011</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</si>
</sst>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0.0000000"/>
    <numFmt numFmtId="182" formatCode="0.000000"/>
    <numFmt numFmtId="183" formatCode="0.00000"/>
    <numFmt numFmtId="184" formatCode="0.0000"/>
    <numFmt numFmtId="185" formatCode="0.000"/>
    <numFmt numFmtId="186" formatCode="_-* #,##0.0\ _D_M_-;\-* #,##0.0\ _D_M_-;_-* &quot;-&quot;??\ _D_M_-;_-@_-"/>
    <numFmt numFmtId="187" formatCode="_-* #,##0\ _D_M_-;\-* #,##0\ _D_M_-;_-* &quot;-&quot;??\ _D_M_-;_-@_-"/>
    <numFmt numFmtId="188" formatCode="_-* #,##0.0\ &quot;DM&quot;_-;\-* #,##0.0\ &quot;DM&quot;_-;_-* &quot;-&quot;??\ &quot;DM&quot;_-;_-@_-"/>
    <numFmt numFmtId="189" formatCode="_-* #,##0\ &quot;DM&quot;_-;\-* #,##0\ &quot;DM&quot;_-;_-* &quot;-&quot;??\ &quot;DM&quot;_-;_-@_-"/>
    <numFmt numFmtId="190" formatCode="0.00000000"/>
    <numFmt numFmtId="191" formatCode="0.0"/>
    <numFmt numFmtId="192" formatCode="#,##0.000"/>
    <numFmt numFmtId="193" formatCode="0.0000000000"/>
    <numFmt numFmtId="194" formatCode="0.000000000"/>
    <numFmt numFmtId="195" formatCode="#,##0.0000"/>
    <numFmt numFmtId="196" formatCode="&quot;Ja&quot;;&quot;Ja&quot;;&quot;Nein&quot;"/>
    <numFmt numFmtId="197" formatCode="&quot;Wahr&quot;;&quot;Wahr&quot;;&quot;Falsch&quot;"/>
    <numFmt numFmtId="198" formatCode="&quot;Ein&quot;;&quot;Ein&quot;;&quot;Aus&quot;"/>
    <numFmt numFmtId="199" formatCode="#,##0.00000"/>
    <numFmt numFmtId="200" formatCode="#,##0.00\ _D_M"/>
    <numFmt numFmtId="201" formatCode="#,##0.000000"/>
    <numFmt numFmtId="202" formatCode="#,##0.0000000"/>
    <numFmt numFmtId="203" formatCode="#,##0.00000000"/>
    <numFmt numFmtId="204" formatCode="#,##0.000000000"/>
    <numFmt numFmtId="205" formatCode="#,##0.0000000000"/>
    <numFmt numFmtId="206" formatCode="[$€-2]\ #,##0.00_);[Red]\([$€-2]\ #,##0.00\)"/>
    <numFmt numFmtId="207" formatCode="#,##0_ ;[Red]\-#,##0\ "/>
    <numFmt numFmtId="208" formatCode="0.000000%"/>
  </numFmts>
  <fonts count="51">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b/>
      <sz val="11"/>
      <color indexed="8"/>
      <name val="Arial"/>
      <family val="2"/>
    </font>
    <font>
      <sz val="10"/>
      <color indexed="8"/>
      <name val="Arial"/>
      <family val="2"/>
    </font>
    <font>
      <b/>
      <sz val="14"/>
      <color indexed="8"/>
      <name val="Arial"/>
      <family val="2"/>
    </font>
    <font>
      <b/>
      <sz val="10"/>
      <color indexed="8"/>
      <name val="Arial"/>
      <family val="2"/>
    </font>
    <font>
      <sz val="10"/>
      <color indexed="10"/>
      <name val="Arial"/>
      <family val="2"/>
    </font>
    <font>
      <sz val="8"/>
      <name val="Arial"/>
      <family val="2"/>
    </font>
    <font>
      <b/>
      <sz val="12"/>
      <name val="Arial"/>
      <family val="2"/>
    </font>
    <font>
      <b/>
      <sz val="10"/>
      <color indexed="9"/>
      <name val="Arial"/>
      <family val="2"/>
    </font>
    <font>
      <b/>
      <sz val="11"/>
      <name val="Arial"/>
      <family val="2"/>
    </font>
    <font>
      <sz val="10"/>
      <color indexed="9"/>
      <name val="Arial"/>
      <family val="2"/>
    </font>
    <font>
      <sz val="8"/>
      <name val="Tahoma"/>
      <family val="2"/>
    </font>
    <font>
      <b/>
      <sz val="11"/>
      <color indexed="30"/>
      <name val="Arial"/>
      <family val="2"/>
    </font>
    <font>
      <b/>
      <sz val="8"/>
      <name val="Tahoma"/>
      <family val="2"/>
    </font>
    <font>
      <sz val="12"/>
      <name val="Arial"/>
      <family val="2"/>
    </font>
    <font>
      <b/>
      <sz val="10"/>
      <color indexed="63"/>
      <name val="Arial"/>
      <family val="2"/>
    </font>
    <font>
      <b/>
      <sz val="10"/>
      <color indexed="52"/>
      <name val="Arial"/>
      <family val="2"/>
    </font>
    <font>
      <sz val="10"/>
      <color indexed="62"/>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1"/>
      <color indexed="8"/>
      <name val="Calibri"/>
      <family val="0"/>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34"/>
        <bgColor indexed="64"/>
      </patternFill>
    </fill>
    <fill>
      <patternFill patternType="solid">
        <fgColor indexed="22"/>
        <bgColor indexed="64"/>
      </patternFill>
    </fill>
    <fill>
      <patternFill patternType="solid">
        <fgColor indexed="26"/>
        <bgColor indexed="64"/>
      </patternFill>
    </fill>
    <fill>
      <patternFill patternType="solid">
        <fgColor indexed="13"/>
        <bgColor indexed="64"/>
      </patternFill>
    </fill>
    <fill>
      <patternFill patternType="solid">
        <fgColor indexed="63"/>
        <bgColor indexed="64"/>
      </patternFill>
    </fill>
    <fill>
      <patternFill patternType="solid">
        <fgColor indexed="44"/>
        <bgColor indexed="64"/>
      </patternFill>
    </fill>
    <fill>
      <patternFill patternType="solid">
        <fgColor indexed="23"/>
        <bgColor indexed="64"/>
      </patternFill>
    </fill>
    <fill>
      <patternFill patternType="solid">
        <fgColor indexed="8"/>
        <bgColor indexed="64"/>
      </patternFill>
    </fill>
    <fill>
      <patternFill patternType="solid">
        <fgColor indexed="43"/>
        <bgColor indexed="64"/>
      </patternFill>
    </fill>
    <fill>
      <patternFill patternType="solid">
        <fgColor theme="0" tint="-0.24997000396251678"/>
        <bgColor indexed="64"/>
      </patternFill>
    </fill>
    <fill>
      <patternFill patternType="solid">
        <fgColor rgb="FFFFFF00"/>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color indexed="63"/>
      </bottom>
    </border>
    <border>
      <left style="thin"/>
      <right>
        <color indexed="63"/>
      </right>
      <top style="medium"/>
      <bottom style="thin"/>
    </border>
    <border>
      <left style="medium"/>
      <right style="thin"/>
      <top style="thin"/>
      <bottom>
        <color indexed="63"/>
      </bottom>
    </border>
    <border>
      <left style="thin"/>
      <right style="medium"/>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0" fontId="5" fillId="0" borderId="0" applyNumberForma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362">
    <xf numFmtId="0" fontId="0" fillId="0" borderId="0" xfId="0" applyAlignment="1">
      <alignment/>
    </xf>
    <xf numFmtId="0" fontId="0" fillId="0" borderId="0" xfId="0" applyFont="1" applyAlignment="1">
      <alignment horizontal="center" vertical="top"/>
    </xf>
    <xf numFmtId="0" fontId="7" fillId="0" borderId="0" xfId="0" applyFont="1" applyFill="1" applyAlignment="1">
      <alignment horizontal="center" vertical="top"/>
    </xf>
    <xf numFmtId="0" fontId="0" fillId="0" borderId="0" xfId="0" applyFont="1" applyAlignment="1">
      <alignment vertical="top"/>
    </xf>
    <xf numFmtId="0" fontId="9" fillId="0" borderId="0" xfId="0" applyFont="1" applyFill="1" applyAlignment="1">
      <alignment horizontal="left" vertical="top"/>
    </xf>
    <xf numFmtId="49" fontId="0" fillId="0" borderId="0" xfId="0" applyNumberFormat="1" applyFont="1" applyAlignment="1">
      <alignment vertical="top"/>
    </xf>
    <xf numFmtId="0" fontId="7" fillId="0" borderId="0" xfId="0" applyFont="1" applyAlignment="1">
      <alignment vertical="top"/>
    </xf>
    <xf numFmtId="0" fontId="0" fillId="33" borderId="10" xfId="0" applyFont="1" applyFill="1" applyBorder="1" applyAlignment="1">
      <alignment horizontal="centerContinuous" vertical="top" wrapText="1"/>
    </xf>
    <xf numFmtId="49" fontId="0" fillId="33" borderId="11" xfId="0" applyNumberFormat="1" applyFont="1" applyFill="1" applyBorder="1" applyAlignment="1">
      <alignment horizontal="centerContinuous" vertical="top" wrapText="1"/>
    </xf>
    <xf numFmtId="0" fontId="0" fillId="33" borderId="11" xfId="0" applyFont="1" applyFill="1" applyBorder="1" applyAlignment="1">
      <alignment horizontal="centerContinuous" vertical="top" wrapText="1"/>
    </xf>
    <xf numFmtId="0" fontId="9" fillId="33" borderId="12" xfId="0" applyFont="1" applyFill="1" applyBorder="1" applyAlignment="1">
      <alignment horizontal="centerContinuous" vertical="top" wrapText="1"/>
    </xf>
    <xf numFmtId="0" fontId="1" fillId="33" borderId="13" xfId="0" applyFont="1" applyFill="1" applyBorder="1" applyAlignment="1">
      <alignment horizontal="centerContinuous" vertical="top" wrapText="1"/>
    </xf>
    <xf numFmtId="0" fontId="1" fillId="33" borderId="14" xfId="0" applyFont="1" applyFill="1" applyBorder="1" applyAlignment="1">
      <alignment horizontal="centerContinuous" vertical="top" wrapText="1"/>
    </xf>
    <xf numFmtId="0" fontId="1" fillId="0" borderId="0" xfId="0" applyFont="1" applyFill="1" applyBorder="1" applyAlignment="1">
      <alignment horizontal="center" vertical="top"/>
    </xf>
    <xf numFmtId="0" fontId="1" fillId="33" borderId="15" xfId="0" applyFont="1" applyFill="1" applyBorder="1" applyAlignment="1">
      <alignment horizontal="centerContinuous" vertical="top" wrapText="1"/>
    </xf>
    <xf numFmtId="49" fontId="1" fillId="33" borderId="0" xfId="0" applyNumberFormat="1" applyFont="1" applyFill="1" applyBorder="1" applyAlignment="1">
      <alignment horizontal="centerContinuous" vertical="top" wrapText="1"/>
    </xf>
    <xf numFmtId="0" fontId="0" fillId="33" borderId="0" xfId="0" applyFont="1" applyFill="1" applyBorder="1" applyAlignment="1">
      <alignment horizontal="centerContinuous" vertical="top" wrapText="1"/>
    </xf>
    <xf numFmtId="0" fontId="7" fillId="33" borderId="15" xfId="0" applyFont="1" applyFill="1" applyBorder="1" applyAlignment="1">
      <alignment horizontal="center" vertical="top" wrapText="1"/>
    </xf>
    <xf numFmtId="0" fontId="0" fillId="33" borderId="16" xfId="0" applyFont="1" applyFill="1" applyBorder="1" applyAlignment="1">
      <alignment horizontal="center" vertical="top" wrapText="1"/>
    </xf>
    <xf numFmtId="0" fontId="0" fillId="33" borderId="17" xfId="0" applyFont="1" applyFill="1" applyBorder="1" applyAlignment="1">
      <alignment horizontal="center" vertical="top" wrapText="1"/>
    </xf>
    <xf numFmtId="0" fontId="0" fillId="33" borderId="18" xfId="0" applyFont="1" applyFill="1" applyBorder="1" applyAlignment="1">
      <alignment horizontal="center" vertical="top"/>
    </xf>
    <xf numFmtId="49" fontId="0" fillId="33" borderId="19" xfId="0" applyNumberFormat="1" applyFont="1" applyFill="1" applyBorder="1" applyAlignment="1">
      <alignment horizontal="center" vertical="top"/>
    </xf>
    <xf numFmtId="0" fontId="0" fillId="33" borderId="19" xfId="0" applyFont="1" applyFill="1" applyBorder="1" applyAlignment="1">
      <alignment horizontal="center" vertical="top"/>
    </xf>
    <xf numFmtId="0" fontId="7" fillId="33" borderId="13" xfId="0" applyFont="1" applyFill="1" applyBorder="1" applyAlignment="1">
      <alignment horizontal="center" vertical="top"/>
    </xf>
    <xf numFmtId="0" fontId="0" fillId="33" borderId="13" xfId="0" applyFont="1" applyFill="1" applyBorder="1" applyAlignment="1">
      <alignment horizontal="center" vertical="top"/>
    </xf>
    <xf numFmtId="0" fontId="0" fillId="0" borderId="15" xfId="0" applyFont="1" applyBorder="1" applyAlignment="1">
      <alignment vertical="top"/>
    </xf>
    <xf numFmtId="3" fontId="1" fillId="34" borderId="13" xfId="0" applyNumberFormat="1" applyFont="1" applyFill="1" applyBorder="1" applyAlignment="1">
      <alignment horizontal="right" vertical="top"/>
    </xf>
    <xf numFmtId="3" fontId="0" fillId="35" borderId="16" xfId="0" applyNumberFormat="1" applyFont="1" applyFill="1" applyBorder="1" applyAlignment="1">
      <alignment horizontal="right" vertical="top"/>
    </xf>
    <xf numFmtId="3" fontId="0" fillId="35" borderId="20" xfId="0" applyNumberFormat="1" applyFont="1" applyFill="1" applyBorder="1" applyAlignment="1">
      <alignment horizontal="right" vertical="top"/>
    </xf>
    <xf numFmtId="3" fontId="7" fillId="0" borderId="16" xfId="0" applyNumberFormat="1" applyFont="1" applyBorder="1" applyAlignment="1">
      <alignment horizontal="right" vertical="top"/>
    </xf>
    <xf numFmtId="3" fontId="7" fillId="0" borderId="20" xfId="0" applyNumberFormat="1" applyFont="1" applyBorder="1" applyAlignment="1">
      <alignment horizontal="right" vertical="top"/>
    </xf>
    <xf numFmtId="0" fontId="0" fillId="0" borderId="19" xfId="0" applyFont="1" applyBorder="1" applyAlignment="1">
      <alignment vertical="top" wrapText="1"/>
    </xf>
    <xf numFmtId="3" fontId="0" fillId="0" borderId="20" xfId="0" applyNumberFormat="1" applyFont="1" applyBorder="1" applyAlignment="1">
      <alignment horizontal="right" vertical="top"/>
    </xf>
    <xf numFmtId="0" fontId="1" fillId="34" borderId="19" xfId="0" applyFont="1" applyFill="1" applyBorder="1" applyAlignment="1">
      <alignment vertical="top" wrapText="1"/>
    </xf>
    <xf numFmtId="3" fontId="1" fillId="34" borderId="20" xfId="0" applyNumberFormat="1" applyFont="1" applyFill="1" applyBorder="1" applyAlignment="1">
      <alignment horizontal="right" vertical="top"/>
    </xf>
    <xf numFmtId="49" fontId="0" fillId="0" borderId="15" xfId="0" applyNumberFormat="1" applyFont="1" applyBorder="1" applyAlignment="1">
      <alignment vertical="top"/>
    </xf>
    <xf numFmtId="0" fontId="0" fillId="0" borderId="0" xfId="0" applyFont="1" applyBorder="1" applyAlignment="1">
      <alignment vertical="top"/>
    </xf>
    <xf numFmtId="0" fontId="0" fillId="0" borderId="0" xfId="0" applyBorder="1" applyAlignment="1">
      <alignment/>
    </xf>
    <xf numFmtId="49" fontId="0" fillId="0" borderId="0" xfId="0" applyNumberFormat="1" applyFont="1" applyBorder="1" applyAlignment="1" quotePrefix="1">
      <alignment horizontal="left" vertical="top"/>
    </xf>
    <xf numFmtId="4" fontId="7" fillId="0" borderId="0" xfId="0" applyNumberFormat="1" applyFont="1" applyBorder="1" applyAlignment="1" quotePrefix="1">
      <alignment horizontal="right" vertical="top"/>
    </xf>
    <xf numFmtId="0" fontId="0" fillId="0" borderId="0" xfId="0" applyFont="1" applyBorder="1" applyAlignment="1">
      <alignment horizontal="left" vertical="top"/>
    </xf>
    <xf numFmtId="4" fontId="0" fillId="0" borderId="0" xfId="0" applyNumberFormat="1" applyFont="1" applyFill="1" applyBorder="1" applyAlignment="1">
      <alignment horizontal="right" vertical="top"/>
    </xf>
    <xf numFmtId="0" fontId="0" fillId="0" borderId="0" xfId="0" applyFont="1" applyFill="1" applyBorder="1" applyAlignment="1">
      <alignment horizontal="left" vertical="top"/>
    </xf>
    <xf numFmtId="4" fontId="7" fillId="0" borderId="0" xfId="0" applyNumberFormat="1" applyFont="1" applyFill="1" applyBorder="1" applyAlignment="1" quotePrefix="1">
      <alignment horizontal="right" vertical="top"/>
    </xf>
    <xf numFmtId="0" fontId="7" fillId="0" borderId="21" xfId="0" applyFont="1" applyBorder="1" applyAlignment="1">
      <alignment vertical="top"/>
    </xf>
    <xf numFmtId="4" fontId="10" fillId="0" borderId="0" xfId="0" applyNumberFormat="1" applyFont="1" applyFill="1" applyBorder="1" applyAlignment="1">
      <alignment horizontal="right" vertical="top"/>
    </xf>
    <xf numFmtId="4" fontId="0" fillId="0" borderId="0" xfId="0" applyNumberFormat="1" applyFont="1" applyBorder="1" applyAlignment="1">
      <alignment vertical="top"/>
    </xf>
    <xf numFmtId="49" fontId="11" fillId="0" borderId="0" xfId="0" applyNumberFormat="1" applyFont="1" applyAlignment="1">
      <alignment vertical="top"/>
    </xf>
    <xf numFmtId="49" fontId="0" fillId="0" borderId="0" xfId="0" applyNumberFormat="1" applyFont="1" applyAlignment="1">
      <alignment horizontal="left" vertical="top"/>
    </xf>
    <xf numFmtId="3" fontId="7" fillId="0" borderId="0" xfId="0" applyNumberFormat="1" applyFont="1" applyAlignment="1">
      <alignment horizontal="right" vertical="top"/>
    </xf>
    <xf numFmtId="3" fontId="0" fillId="0" borderId="0" xfId="0" applyNumberFormat="1" applyFont="1" applyAlignment="1">
      <alignment horizontal="right" vertical="top"/>
    </xf>
    <xf numFmtId="0" fontId="1" fillId="36" borderId="13" xfId="0" applyFont="1" applyFill="1" applyBorder="1" applyAlignment="1">
      <alignment vertical="top"/>
    </xf>
    <xf numFmtId="4" fontId="9" fillId="36" borderId="21" xfId="0" applyNumberFormat="1" applyFont="1" applyFill="1" applyBorder="1" applyAlignment="1">
      <alignment horizontal="center" vertical="top"/>
    </xf>
    <xf numFmtId="4" fontId="1" fillId="36" borderId="21" xfId="0" applyNumberFormat="1" applyFont="1" applyFill="1" applyBorder="1" applyAlignment="1">
      <alignment horizontal="center" vertical="top"/>
    </xf>
    <xf numFmtId="0" fontId="0" fillId="0" borderId="22" xfId="0" applyFont="1" applyBorder="1" applyAlignment="1">
      <alignment vertical="top" wrapText="1"/>
    </xf>
    <xf numFmtId="49" fontId="0" fillId="0" borderId="0" xfId="0" applyNumberFormat="1" applyFont="1" applyBorder="1" applyAlignment="1">
      <alignment vertical="top"/>
    </xf>
    <xf numFmtId="0" fontId="1" fillId="0" borderId="0" xfId="0" applyFont="1" applyAlignment="1">
      <alignment vertical="top" wrapText="1"/>
    </xf>
    <xf numFmtId="49" fontId="0" fillId="0" borderId="13" xfId="0" applyNumberFormat="1" applyFont="1" applyBorder="1" applyAlignment="1">
      <alignment vertical="top"/>
    </xf>
    <xf numFmtId="49" fontId="1" fillId="0" borderId="0" xfId="0" applyNumberFormat="1" applyFont="1" applyBorder="1" applyAlignment="1">
      <alignment horizontal="left" vertical="top"/>
    </xf>
    <xf numFmtId="49" fontId="1" fillId="34" borderId="19" xfId="0" applyNumberFormat="1" applyFont="1" applyFill="1" applyBorder="1" applyAlignment="1">
      <alignment horizontal="left" vertical="top"/>
    </xf>
    <xf numFmtId="49" fontId="0" fillId="0" borderId="0" xfId="0" applyNumberFormat="1" applyFont="1" applyFill="1" applyBorder="1" applyAlignment="1">
      <alignment vertical="top"/>
    </xf>
    <xf numFmtId="0" fontId="0" fillId="0" borderId="0" xfId="0" applyFont="1" applyFill="1" applyBorder="1" applyAlignment="1">
      <alignment vertical="top"/>
    </xf>
    <xf numFmtId="49" fontId="0" fillId="0" borderId="0" xfId="0" applyNumberFormat="1" applyFont="1" applyFill="1" applyBorder="1" applyAlignment="1" quotePrefix="1">
      <alignment horizontal="left" vertical="top"/>
    </xf>
    <xf numFmtId="0" fontId="1" fillId="0" borderId="0" xfId="0" applyFont="1" applyFill="1" applyBorder="1" applyAlignment="1">
      <alignment vertical="top"/>
    </xf>
    <xf numFmtId="4" fontId="9" fillId="0" borderId="0" xfId="0" applyNumberFormat="1" applyFont="1" applyFill="1" applyBorder="1" applyAlignment="1">
      <alignment horizontal="center" vertical="top"/>
    </xf>
    <xf numFmtId="4" fontId="1" fillId="0" borderId="0" xfId="0" applyNumberFormat="1" applyFont="1" applyFill="1" applyBorder="1" applyAlignment="1">
      <alignment horizontal="center" vertical="top"/>
    </xf>
    <xf numFmtId="0" fontId="0" fillId="0" borderId="0" xfId="0" applyFont="1" applyAlignment="1">
      <alignment vertical="center"/>
    </xf>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34" borderId="12" xfId="0" applyFont="1" applyFill="1" applyBorder="1" applyAlignment="1">
      <alignment vertical="top" wrapText="1"/>
    </xf>
    <xf numFmtId="0" fontId="1" fillId="0" borderId="15" xfId="0" applyFont="1" applyBorder="1" applyAlignment="1">
      <alignment vertical="top" wrapText="1"/>
    </xf>
    <xf numFmtId="0" fontId="0" fillId="0" borderId="12" xfId="0" applyFont="1" applyBorder="1" applyAlignment="1">
      <alignment vertical="top" wrapText="1"/>
    </xf>
    <xf numFmtId="0" fontId="0" fillId="0" borderId="15" xfId="0" applyFont="1" applyBorder="1" applyAlignment="1">
      <alignment vertical="top" wrapText="1"/>
    </xf>
    <xf numFmtId="0" fontId="7" fillId="33" borderId="13" xfId="0" applyFont="1" applyFill="1" applyBorder="1" applyAlignment="1">
      <alignment horizontal="center" vertical="center"/>
    </xf>
    <xf numFmtId="0" fontId="0" fillId="33" borderId="13" xfId="0" applyFont="1" applyFill="1" applyBorder="1" applyAlignment="1">
      <alignment horizontal="center" vertical="center"/>
    </xf>
    <xf numFmtId="49" fontId="0" fillId="34" borderId="12" xfId="0" applyNumberFormat="1" applyFont="1" applyFill="1" applyBorder="1" applyAlignment="1">
      <alignment vertical="top"/>
    </xf>
    <xf numFmtId="0" fontId="14" fillId="0" borderId="23" xfId="0" applyFont="1" applyBorder="1" applyAlignment="1">
      <alignment horizontal="left" vertical="top" wrapText="1"/>
    </xf>
    <xf numFmtId="0" fontId="14" fillId="0" borderId="24" xfId="0" applyFont="1" applyBorder="1" applyAlignment="1">
      <alignment horizontal="left" vertical="top" wrapText="1"/>
    </xf>
    <xf numFmtId="0" fontId="14" fillId="0" borderId="25" xfId="0" applyFont="1" applyBorder="1" applyAlignment="1">
      <alignment horizontal="left" vertical="top" wrapText="1"/>
    </xf>
    <xf numFmtId="49" fontId="13" fillId="37" borderId="12" xfId="0" applyNumberFormat="1" applyFont="1" applyFill="1" applyBorder="1" applyAlignment="1">
      <alignment vertical="top"/>
    </xf>
    <xf numFmtId="0" fontId="0" fillId="0" borderId="16" xfId="0" applyFont="1" applyBorder="1" applyAlignment="1">
      <alignment vertical="top"/>
    </xf>
    <xf numFmtId="0" fontId="0" fillId="0" borderId="0" xfId="0" applyAlignment="1">
      <alignment vertical="top"/>
    </xf>
    <xf numFmtId="49" fontId="1" fillId="34" borderId="20" xfId="0" applyNumberFormat="1" applyFont="1" applyFill="1" applyBorder="1" applyAlignment="1">
      <alignment vertical="top" wrapText="1"/>
    </xf>
    <xf numFmtId="49" fontId="1" fillId="34" borderId="19" xfId="0" applyNumberFormat="1" applyFont="1" applyFill="1" applyBorder="1" applyAlignment="1">
      <alignment vertical="top" wrapText="1"/>
    </xf>
    <xf numFmtId="3" fontId="9" fillId="34" borderId="18" xfId="0" applyNumberFormat="1" applyFont="1" applyFill="1" applyBorder="1" applyAlignment="1">
      <alignment vertical="top"/>
    </xf>
    <xf numFmtId="3" fontId="1" fillId="34" borderId="20" xfId="0" applyNumberFormat="1" applyFont="1" applyFill="1" applyBorder="1" applyAlignment="1">
      <alignment vertical="top"/>
    </xf>
    <xf numFmtId="3" fontId="1" fillId="34" borderId="26" xfId="0" applyNumberFormat="1" applyFont="1" applyFill="1" applyBorder="1" applyAlignment="1">
      <alignment vertical="top"/>
    </xf>
    <xf numFmtId="0" fontId="0" fillId="0" borderId="13" xfId="0" applyFont="1" applyBorder="1" applyAlignment="1">
      <alignment vertical="top" wrapText="1"/>
    </xf>
    <xf numFmtId="3" fontId="7" fillId="0" borderId="13" xfId="0" applyNumberFormat="1" applyFont="1" applyBorder="1" applyAlignment="1">
      <alignment vertical="top"/>
    </xf>
    <xf numFmtId="3" fontId="0" fillId="35" borderId="13" xfId="0" applyNumberFormat="1" applyFont="1" applyFill="1" applyBorder="1" applyAlignment="1">
      <alignment vertical="top"/>
    </xf>
    <xf numFmtId="3" fontId="0" fillId="0" borderId="13" xfId="0" applyNumberFormat="1" applyFont="1" applyBorder="1" applyAlignment="1">
      <alignment vertical="top"/>
    </xf>
    <xf numFmtId="49" fontId="0" fillId="0" borderId="13" xfId="0" applyNumberFormat="1" applyFont="1" applyBorder="1" applyAlignment="1">
      <alignment vertical="top" wrapText="1"/>
    </xf>
    <xf numFmtId="49" fontId="0" fillId="0" borderId="14" xfId="0" applyNumberFormat="1" applyFont="1" applyBorder="1" applyAlignment="1">
      <alignment vertical="top" wrapText="1"/>
    </xf>
    <xf numFmtId="49" fontId="0" fillId="0" borderId="13" xfId="0" applyNumberFormat="1" applyFont="1" applyFill="1" applyBorder="1" applyAlignment="1">
      <alignment vertical="top" wrapText="1"/>
    </xf>
    <xf numFmtId="3" fontId="7" fillId="0" borderId="13" xfId="0" applyNumberFormat="1" applyFont="1" applyFill="1" applyBorder="1" applyAlignment="1">
      <alignment vertical="top"/>
    </xf>
    <xf numFmtId="49" fontId="1" fillId="34" borderId="13" xfId="0" applyNumberFormat="1" applyFont="1" applyFill="1" applyBorder="1" applyAlignment="1">
      <alignment vertical="top" wrapText="1"/>
    </xf>
    <xf numFmtId="3" fontId="0" fillId="35" borderId="21" xfId="0" applyNumberFormat="1" applyFont="1" applyFill="1" applyBorder="1" applyAlignment="1">
      <alignment vertical="top"/>
    </xf>
    <xf numFmtId="49" fontId="13" fillId="37" borderId="13" xfId="0" applyNumberFormat="1" applyFont="1" applyFill="1" applyBorder="1" applyAlignment="1">
      <alignment vertical="top"/>
    </xf>
    <xf numFmtId="0" fontId="0" fillId="0" borderId="20" xfId="0" applyFont="1" applyBorder="1" applyAlignment="1">
      <alignment vertical="top"/>
    </xf>
    <xf numFmtId="3" fontId="7" fillId="0" borderId="12" xfId="0" applyNumberFormat="1" applyFont="1" applyBorder="1" applyAlignment="1">
      <alignment vertical="top"/>
    </xf>
    <xf numFmtId="0" fontId="0" fillId="0" borderId="21" xfId="0" applyFont="1" applyBorder="1" applyAlignment="1">
      <alignment vertical="top" wrapText="1"/>
    </xf>
    <xf numFmtId="3" fontId="7" fillId="0" borderId="21" xfId="0" applyNumberFormat="1" applyFont="1" applyBorder="1" applyAlignment="1">
      <alignment vertical="top"/>
    </xf>
    <xf numFmtId="3" fontId="1" fillId="34" borderId="13" xfId="0" applyNumberFormat="1" applyFont="1" applyFill="1" applyBorder="1" applyAlignment="1">
      <alignment vertical="top"/>
    </xf>
    <xf numFmtId="49" fontId="0" fillId="0" borderId="16" xfId="0" applyNumberFormat="1" applyFont="1" applyBorder="1" applyAlignment="1">
      <alignment vertical="top"/>
    </xf>
    <xf numFmtId="0" fontId="1" fillId="0" borderId="0" xfId="0" applyFont="1" applyBorder="1" applyAlignment="1">
      <alignment vertical="top" wrapText="1"/>
    </xf>
    <xf numFmtId="49" fontId="1" fillId="34" borderId="14" xfId="0" applyNumberFormat="1" applyFont="1" applyFill="1" applyBorder="1" applyAlignment="1">
      <alignment vertical="top" wrapText="1"/>
    </xf>
    <xf numFmtId="0" fontId="0" fillId="0" borderId="21" xfId="0" applyFont="1" applyBorder="1" applyAlignment="1">
      <alignment vertical="top"/>
    </xf>
    <xf numFmtId="49" fontId="1" fillId="0" borderId="0" xfId="0" applyNumberFormat="1" applyFont="1" applyBorder="1" applyAlignment="1">
      <alignment vertical="top"/>
    </xf>
    <xf numFmtId="3" fontId="0" fillId="0" borderId="21" xfId="0" applyNumberFormat="1" applyFont="1" applyBorder="1" applyAlignment="1">
      <alignment vertical="top"/>
    </xf>
    <xf numFmtId="49" fontId="1" fillId="0" borderId="0" xfId="0" applyNumberFormat="1" applyFont="1" applyFill="1" applyBorder="1" applyAlignment="1">
      <alignment horizontal="center" vertical="top"/>
    </xf>
    <xf numFmtId="0" fontId="1" fillId="36" borderId="13" xfId="0" applyFont="1" applyFill="1" applyBorder="1" applyAlignment="1">
      <alignment horizontal="left" vertical="top"/>
    </xf>
    <xf numFmtId="2" fontId="1" fillId="36" borderId="13" xfId="0" applyNumberFormat="1" applyFont="1" applyFill="1" applyBorder="1" applyAlignment="1">
      <alignment vertical="top"/>
    </xf>
    <xf numFmtId="0" fontId="1" fillId="36" borderId="12" xfId="0" applyFont="1" applyFill="1" applyBorder="1" applyAlignment="1">
      <alignment horizontal="left" vertical="top" wrapText="1"/>
    </xf>
    <xf numFmtId="0" fontId="1" fillId="36" borderId="13" xfId="0" applyFont="1" applyFill="1" applyBorder="1" applyAlignment="1">
      <alignment horizontal="center" vertical="top" wrapText="1"/>
    </xf>
    <xf numFmtId="4" fontId="7" fillId="0" borderId="16" xfId="0" applyNumberFormat="1" applyFont="1" applyBorder="1" applyAlignment="1">
      <alignment vertical="top"/>
    </xf>
    <xf numFmtId="4" fontId="0" fillId="0" borderId="0" xfId="0" applyNumberFormat="1" applyFont="1" applyFill="1" applyBorder="1" applyAlignment="1">
      <alignment vertical="top"/>
    </xf>
    <xf numFmtId="2" fontId="0" fillId="0" borderId="16" xfId="0" applyNumberFormat="1" applyFont="1" applyBorder="1" applyAlignment="1">
      <alignment vertical="top"/>
    </xf>
    <xf numFmtId="0" fontId="1" fillId="36" borderId="21" xfId="0" applyFont="1" applyFill="1" applyBorder="1" applyAlignment="1">
      <alignment vertical="top"/>
    </xf>
    <xf numFmtId="4" fontId="1" fillId="36" borderId="21" xfId="0" applyNumberFormat="1" applyFont="1" applyFill="1" applyBorder="1" applyAlignment="1">
      <alignment vertical="top"/>
    </xf>
    <xf numFmtId="2" fontId="1" fillId="36" borderId="21" xfId="0" applyNumberFormat="1" applyFont="1" applyFill="1" applyBorder="1" applyAlignment="1">
      <alignment vertical="top"/>
    </xf>
    <xf numFmtId="0" fontId="1" fillId="36" borderId="18" xfId="0" applyFont="1" applyFill="1" applyBorder="1" applyAlignment="1">
      <alignment vertical="top"/>
    </xf>
    <xf numFmtId="4" fontId="9" fillId="36" borderId="20" xfId="0" applyNumberFormat="1" applyFont="1" applyFill="1" applyBorder="1" applyAlignment="1" quotePrefix="1">
      <alignment vertical="top"/>
    </xf>
    <xf numFmtId="2" fontId="1" fillId="36" borderId="20" xfId="0" applyNumberFormat="1" applyFont="1" applyFill="1" applyBorder="1" applyAlignment="1">
      <alignment vertical="top"/>
    </xf>
    <xf numFmtId="4" fontId="1" fillId="0" borderId="13" xfId="0" applyNumberFormat="1" applyFont="1" applyFill="1" applyBorder="1" applyAlignment="1">
      <alignment horizontal="left" vertical="top" wrapText="1"/>
    </xf>
    <xf numFmtId="4" fontId="9" fillId="0" borderId="12" xfId="0" applyNumberFormat="1" applyFont="1" applyFill="1" applyBorder="1" applyAlignment="1">
      <alignment horizontal="right" vertical="top"/>
    </xf>
    <xf numFmtId="4" fontId="9" fillId="0" borderId="14" xfId="0" applyNumberFormat="1" applyFont="1" applyFill="1" applyBorder="1" applyAlignment="1">
      <alignment horizontal="right" vertical="top"/>
    </xf>
    <xf numFmtId="0" fontId="1" fillId="0" borderId="13" xfId="0" applyFont="1" applyFill="1" applyBorder="1" applyAlignment="1">
      <alignment horizontal="left" vertical="top"/>
    </xf>
    <xf numFmtId="0" fontId="1" fillId="0" borderId="15" xfId="0" applyFont="1" applyFill="1" applyBorder="1" applyAlignment="1">
      <alignment horizontal="left" vertical="top"/>
    </xf>
    <xf numFmtId="4" fontId="9" fillId="0" borderId="13" xfId="0" applyNumberFormat="1" applyFont="1" applyFill="1" applyBorder="1" applyAlignment="1">
      <alignment horizontal="right" vertical="top"/>
    </xf>
    <xf numFmtId="4" fontId="9" fillId="0" borderId="20" xfId="0" applyNumberFormat="1" applyFont="1" applyFill="1" applyBorder="1" applyAlignment="1">
      <alignment horizontal="right" vertical="top"/>
    </xf>
    <xf numFmtId="4" fontId="12" fillId="36" borderId="13" xfId="0" applyNumberFormat="1" applyFont="1" applyFill="1" applyBorder="1" applyAlignment="1">
      <alignment vertical="top"/>
    </xf>
    <xf numFmtId="4" fontId="1" fillId="0" borderId="0" xfId="0" applyNumberFormat="1" applyFont="1" applyFill="1" applyBorder="1" applyAlignment="1">
      <alignment horizontal="left" vertical="top" wrapText="1"/>
    </xf>
    <xf numFmtId="4" fontId="1" fillId="0" borderId="0" xfId="0" applyNumberFormat="1" applyFont="1" applyFill="1" applyBorder="1" applyAlignment="1">
      <alignment horizontal="right" vertical="top"/>
    </xf>
    <xf numFmtId="49" fontId="1" fillId="0" borderId="0" xfId="0" applyNumberFormat="1" applyFont="1" applyBorder="1" applyAlignment="1" quotePrefix="1">
      <alignment horizontal="left" vertical="top"/>
    </xf>
    <xf numFmtId="0" fontId="1" fillId="36" borderId="13" xfId="0" applyFont="1" applyFill="1" applyBorder="1" applyAlignment="1">
      <alignment horizontal="left" vertical="top" wrapText="1"/>
    </xf>
    <xf numFmtId="0" fontId="1" fillId="0" borderId="0" xfId="0" applyFont="1" applyAlignment="1">
      <alignment vertical="top"/>
    </xf>
    <xf numFmtId="0" fontId="1" fillId="0" borderId="0" xfId="0" applyFont="1" applyAlignment="1">
      <alignment horizontal="center" vertical="top"/>
    </xf>
    <xf numFmtId="0" fontId="1" fillId="36" borderId="20" xfId="0" applyFont="1" applyFill="1" applyBorder="1" applyAlignment="1">
      <alignment vertical="top" wrapText="1"/>
    </xf>
    <xf numFmtId="3" fontId="7" fillId="36" borderId="20" xfId="0" applyNumberFormat="1" applyFont="1" applyFill="1" applyBorder="1" applyAlignment="1">
      <alignment vertical="top"/>
    </xf>
    <xf numFmtId="3" fontId="0" fillId="36" borderId="13" xfId="0" applyNumberFormat="1" applyFont="1" applyFill="1" applyBorder="1" applyAlignment="1">
      <alignment vertical="top"/>
    </xf>
    <xf numFmtId="0" fontId="1" fillId="34" borderId="20" xfId="0" applyFont="1" applyFill="1" applyBorder="1" applyAlignment="1">
      <alignment vertical="top" wrapText="1"/>
    </xf>
    <xf numFmtId="3" fontId="7" fillId="34" borderId="20" xfId="0" applyNumberFormat="1" applyFont="1" applyFill="1" applyBorder="1" applyAlignment="1">
      <alignment vertical="top"/>
    </xf>
    <xf numFmtId="4" fontId="1" fillId="34" borderId="20" xfId="0" applyNumberFormat="1" applyFont="1" applyFill="1" applyBorder="1" applyAlignment="1">
      <alignment vertical="top"/>
    </xf>
    <xf numFmtId="3" fontId="0" fillId="34" borderId="20" xfId="0" applyNumberFormat="1" applyFont="1" applyFill="1" applyBorder="1" applyAlignment="1">
      <alignment vertical="top"/>
    </xf>
    <xf numFmtId="0" fontId="1" fillId="0" borderId="20" xfId="0" applyFont="1" applyBorder="1" applyAlignment="1">
      <alignment vertical="top" wrapText="1"/>
    </xf>
    <xf numFmtId="3" fontId="7" fillId="0" borderId="20" xfId="0" applyNumberFormat="1" applyFont="1" applyBorder="1" applyAlignment="1">
      <alignment vertical="top"/>
    </xf>
    <xf numFmtId="3" fontId="0" fillId="0" borderId="20" xfId="0" applyNumberFormat="1" applyFont="1" applyBorder="1" applyAlignment="1">
      <alignment vertical="top"/>
    </xf>
    <xf numFmtId="3" fontId="0" fillId="36" borderId="20" xfId="0" applyNumberFormat="1" applyFont="1" applyFill="1" applyBorder="1" applyAlignment="1">
      <alignment vertical="top"/>
    </xf>
    <xf numFmtId="3" fontId="7" fillId="0" borderId="0" xfId="0" applyNumberFormat="1" applyFont="1" applyBorder="1" applyAlignment="1">
      <alignment vertical="top"/>
    </xf>
    <xf numFmtId="4" fontId="1" fillId="0" borderId="0" xfId="0" applyNumberFormat="1" applyFont="1" applyFill="1" applyBorder="1" applyAlignment="1">
      <alignment vertical="top"/>
    </xf>
    <xf numFmtId="3" fontId="0" fillId="0" borderId="0" xfId="0" applyNumberFormat="1" applyFont="1" applyBorder="1" applyAlignment="1">
      <alignment vertical="top"/>
    </xf>
    <xf numFmtId="3" fontId="11" fillId="0" borderId="0" xfId="0" applyNumberFormat="1" applyFont="1" applyAlignment="1">
      <alignment horizontal="right" vertical="top"/>
    </xf>
    <xf numFmtId="0" fontId="7" fillId="0" borderId="16" xfId="0" applyFont="1" applyBorder="1" applyAlignment="1">
      <alignment vertical="top"/>
    </xf>
    <xf numFmtId="49" fontId="1" fillId="34" borderId="12" xfId="0" applyNumberFormat="1" applyFont="1" applyFill="1" applyBorder="1" applyAlignment="1">
      <alignment vertical="top"/>
    </xf>
    <xf numFmtId="49" fontId="1" fillId="34" borderId="22" xfId="0" applyNumberFormat="1" applyFont="1" applyFill="1" applyBorder="1" applyAlignment="1">
      <alignment horizontal="left" vertical="top"/>
    </xf>
    <xf numFmtId="0" fontId="0" fillId="0" borderId="10" xfId="0" applyFont="1" applyBorder="1" applyAlignment="1">
      <alignment vertical="top" wrapText="1"/>
    </xf>
    <xf numFmtId="3" fontId="7" fillId="0" borderId="13" xfId="0" applyNumberFormat="1" applyFont="1" applyBorder="1" applyAlignment="1">
      <alignment horizontal="right" vertical="top"/>
    </xf>
    <xf numFmtId="3" fontId="0" fillId="0" borderId="13" xfId="0" applyNumberFormat="1" applyFont="1" applyBorder="1" applyAlignment="1">
      <alignment horizontal="right" vertical="top"/>
    </xf>
    <xf numFmtId="49" fontId="0" fillId="0" borderId="19" xfId="0" applyNumberFormat="1" applyFont="1" applyBorder="1" applyAlignment="1" quotePrefix="1">
      <alignment horizontal="left" vertical="top"/>
    </xf>
    <xf numFmtId="0" fontId="0" fillId="0" borderId="19" xfId="0" applyFont="1" applyFill="1" applyBorder="1" applyAlignment="1">
      <alignment horizontal="left" vertical="top"/>
    </xf>
    <xf numFmtId="3" fontId="9" fillId="34" borderId="12" xfId="0" applyNumberFormat="1" applyFont="1" applyFill="1" applyBorder="1" applyAlignment="1">
      <alignment vertical="top"/>
    </xf>
    <xf numFmtId="4" fontId="9" fillId="0" borderId="0" xfId="0" applyNumberFormat="1" applyFont="1" applyFill="1" applyBorder="1" applyAlignment="1">
      <alignment horizontal="right" vertical="top"/>
    </xf>
    <xf numFmtId="0" fontId="1" fillId="0" borderId="0" xfId="0" applyFont="1" applyFill="1" applyBorder="1" applyAlignment="1">
      <alignment horizontal="left" vertical="top"/>
    </xf>
    <xf numFmtId="4" fontId="12" fillId="0" borderId="0" xfId="0" applyNumberFormat="1" applyFont="1" applyFill="1" applyBorder="1" applyAlignment="1">
      <alignment vertical="top"/>
    </xf>
    <xf numFmtId="0" fontId="0" fillId="0" borderId="18" xfId="0" applyFont="1" applyBorder="1" applyAlignment="1">
      <alignment vertical="top"/>
    </xf>
    <xf numFmtId="0" fontId="0" fillId="0" borderId="10" xfId="0" applyFont="1" applyBorder="1" applyAlignment="1">
      <alignment vertical="top"/>
    </xf>
    <xf numFmtId="0" fontId="0" fillId="0" borderId="0" xfId="0" applyAlignment="1">
      <alignment horizontal="center" vertical="center"/>
    </xf>
    <xf numFmtId="49" fontId="0" fillId="0" borderId="21" xfId="0" applyNumberFormat="1" applyFont="1" applyBorder="1" applyAlignment="1">
      <alignment vertical="top" wrapText="1"/>
    </xf>
    <xf numFmtId="0" fontId="0" fillId="0" borderId="0" xfId="0" applyFont="1" applyAlignment="1">
      <alignment horizontal="center" vertical="center"/>
    </xf>
    <xf numFmtId="0" fontId="0" fillId="0" borderId="0" xfId="0" applyBorder="1" applyAlignment="1">
      <alignment horizontal="center" vertical="center"/>
    </xf>
    <xf numFmtId="3" fontId="0" fillId="0" borderId="0" xfId="0" applyNumberFormat="1" applyFont="1" applyAlignment="1">
      <alignment horizontal="center" vertical="center"/>
    </xf>
    <xf numFmtId="4" fontId="0" fillId="0" borderId="0" xfId="0" applyNumberFormat="1" applyFont="1" applyAlignment="1">
      <alignment horizontal="center" vertical="center"/>
    </xf>
    <xf numFmtId="49" fontId="0" fillId="0" borderId="21" xfId="0" applyNumberFormat="1" applyFont="1" applyBorder="1" applyAlignment="1">
      <alignment vertical="top"/>
    </xf>
    <xf numFmtId="207" fontId="0" fillId="0" borderId="0" xfId="0" applyNumberFormat="1" applyBorder="1" applyAlignment="1">
      <alignment vertical="top"/>
    </xf>
    <xf numFmtId="1" fontId="13" fillId="37" borderId="12" xfId="0" applyNumberFormat="1" applyFont="1" applyFill="1" applyBorder="1" applyAlignment="1">
      <alignment horizontal="left" vertical="top"/>
    </xf>
    <xf numFmtId="207" fontId="1" fillId="38" borderId="27" xfId="0" applyNumberFormat="1" applyFont="1" applyFill="1" applyBorder="1" applyAlignment="1">
      <alignment/>
    </xf>
    <xf numFmtId="207" fontId="1" fillId="38" borderId="28" xfId="0" applyNumberFormat="1" applyFont="1" applyFill="1" applyBorder="1" applyAlignment="1">
      <alignment/>
    </xf>
    <xf numFmtId="207" fontId="1" fillId="38" borderId="29" xfId="0" applyNumberFormat="1" applyFont="1" applyFill="1" applyBorder="1" applyAlignment="1">
      <alignment/>
    </xf>
    <xf numFmtId="0" fontId="0" fillId="38" borderId="30" xfId="0" applyFont="1" applyFill="1" applyBorder="1" applyAlignment="1">
      <alignment horizontal="center" vertical="top"/>
    </xf>
    <xf numFmtId="0" fontId="0" fillId="38" borderId="31" xfId="0" applyFont="1" applyFill="1" applyBorder="1" applyAlignment="1">
      <alignment horizontal="center" vertical="top"/>
    </xf>
    <xf numFmtId="0" fontId="0" fillId="38" borderId="32" xfId="0" applyFont="1" applyFill="1" applyBorder="1" applyAlignment="1">
      <alignment horizontal="center" vertical="top"/>
    </xf>
    <xf numFmtId="0" fontId="13" fillId="39" borderId="22" xfId="0" applyFont="1" applyFill="1" applyBorder="1" applyAlignment="1">
      <alignment vertical="top" wrapText="1"/>
    </xf>
    <xf numFmtId="0" fontId="13" fillId="39" borderId="14" xfId="0" applyFont="1" applyFill="1" applyBorder="1" applyAlignment="1">
      <alignment vertical="top" wrapText="1"/>
    </xf>
    <xf numFmtId="0" fontId="13" fillId="37" borderId="11" xfId="0" applyFont="1" applyFill="1" applyBorder="1" applyAlignment="1">
      <alignment vertical="top" wrapText="1"/>
    </xf>
    <xf numFmtId="0" fontId="13" fillId="37" borderId="33" xfId="0" applyFont="1" applyFill="1" applyBorder="1" applyAlignment="1">
      <alignment vertical="top" wrapText="1"/>
    </xf>
    <xf numFmtId="0" fontId="1" fillId="33" borderId="12" xfId="0" applyFont="1" applyFill="1" applyBorder="1" applyAlignment="1">
      <alignment horizontal="left" vertical="top" wrapText="1"/>
    </xf>
    <xf numFmtId="0" fontId="13" fillId="37" borderId="11" xfId="0" applyFont="1" applyFill="1" applyBorder="1" applyAlignment="1">
      <alignment vertical="top"/>
    </xf>
    <xf numFmtId="0" fontId="13" fillId="37" borderId="33" xfId="0" applyFont="1" applyFill="1" applyBorder="1" applyAlignment="1">
      <alignment vertical="top"/>
    </xf>
    <xf numFmtId="3" fontId="0" fillId="0" borderId="16" xfId="0" applyNumberFormat="1" applyFont="1" applyFill="1" applyBorder="1" applyAlignment="1">
      <alignment horizontal="right" vertical="top"/>
    </xf>
    <xf numFmtId="3" fontId="0" fillId="0" borderId="26" xfId="0" applyNumberFormat="1" applyFont="1" applyFill="1" applyBorder="1" applyAlignment="1">
      <alignment vertical="top"/>
    </xf>
    <xf numFmtId="3" fontId="15" fillId="40" borderId="22" xfId="0" applyNumberFormat="1" applyFont="1" applyFill="1" applyBorder="1" applyAlignment="1">
      <alignment vertical="top"/>
    </xf>
    <xf numFmtId="3" fontId="15" fillId="40" borderId="14" xfId="0" applyNumberFormat="1" applyFont="1" applyFill="1" applyBorder="1" applyAlignment="1">
      <alignment vertical="top"/>
    </xf>
    <xf numFmtId="3" fontId="15" fillId="39" borderId="22" xfId="0" applyNumberFormat="1" applyFont="1" applyFill="1" applyBorder="1" applyAlignment="1">
      <alignment vertical="top"/>
    </xf>
    <xf numFmtId="3" fontId="15" fillId="39" borderId="14" xfId="0" applyNumberFormat="1" applyFont="1" applyFill="1" applyBorder="1" applyAlignment="1">
      <alignment vertical="top"/>
    </xf>
    <xf numFmtId="3" fontId="1" fillId="41" borderId="13" xfId="0" applyNumberFormat="1" applyFont="1" applyFill="1" applyBorder="1" applyAlignment="1">
      <alignment vertical="top"/>
    </xf>
    <xf numFmtId="207" fontId="1" fillId="38" borderId="34" xfId="0" applyNumberFormat="1" applyFont="1" applyFill="1" applyBorder="1" applyAlignment="1">
      <alignment/>
    </xf>
    <xf numFmtId="0" fontId="0" fillId="38" borderId="35" xfId="0" applyFont="1" applyFill="1" applyBorder="1" applyAlignment="1">
      <alignment horizontal="center" vertical="top"/>
    </xf>
    <xf numFmtId="0" fontId="0" fillId="38" borderId="21" xfId="0" applyFont="1" applyFill="1" applyBorder="1" applyAlignment="1">
      <alignment horizontal="center" vertical="top"/>
    </xf>
    <xf numFmtId="0" fontId="0" fillId="38" borderId="36" xfId="0" applyFont="1" applyFill="1" applyBorder="1" applyAlignment="1">
      <alignment horizontal="center" vertical="top"/>
    </xf>
    <xf numFmtId="0" fontId="0" fillId="38" borderId="10" xfId="0" applyFont="1" applyFill="1" applyBorder="1" applyAlignment="1">
      <alignment horizontal="center" vertical="top"/>
    </xf>
    <xf numFmtId="0" fontId="0" fillId="0" borderId="23" xfId="0" applyFont="1" applyBorder="1" applyAlignment="1">
      <alignment vertical="top"/>
    </xf>
    <xf numFmtId="0" fontId="0" fillId="0" borderId="24" xfId="0" applyFont="1" applyBorder="1" applyAlignment="1">
      <alignment vertical="top"/>
    </xf>
    <xf numFmtId="0" fontId="0" fillId="0" borderId="25" xfId="0" applyFont="1" applyBorder="1" applyAlignment="1">
      <alignment vertical="top"/>
    </xf>
    <xf numFmtId="3" fontId="1" fillId="41" borderId="13" xfId="0" applyNumberFormat="1" applyFont="1" applyFill="1" applyBorder="1" applyAlignment="1">
      <alignment horizontal="right" vertical="top"/>
    </xf>
    <xf numFmtId="4" fontId="1" fillId="41" borderId="13" xfId="0" applyNumberFormat="1" applyFont="1" applyFill="1" applyBorder="1" applyAlignment="1">
      <alignment horizontal="right" vertical="top"/>
    </xf>
    <xf numFmtId="4" fontId="1" fillId="41" borderId="21" xfId="0" applyNumberFormat="1" applyFont="1" applyFill="1" applyBorder="1" applyAlignment="1">
      <alignment vertical="top"/>
    </xf>
    <xf numFmtId="4" fontId="1" fillId="41" borderId="13" xfId="0" applyNumberFormat="1" applyFont="1" applyFill="1" applyBorder="1" applyAlignment="1">
      <alignment vertical="top"/>
    </xf>
    <xf numFmtId="3" fontId="0" fillId="41" borderId="13" xfId="0" applyNumberFormat="1" applyFont="1" applyFill="1" applyBorder="1" applyAlignment="1">
      <alignment horizontal="right" vertical="top"/>
    </xf>
    <xf numFmtId="3" fontId="0" fillId="41" borderId="16" xfId="0" applyNumberFormat="1" applyFont="1" applyFill="1" applyBorder="1" applyAlignment="1">
      <alignment horizontal="right" vertical="top"/>
    </xf>
    <xf numFmtId="3" fontId="1" fillId="41" borderId="21" xfId="0" applyNumberFormat="1" applyFont="1" applyFill="1" applyBorder="1" applyAlignment="1">
      <alignment horizontal="right" vertical="top"/>
    </xf>
    <xf numFmtId="3" fontId="1" fillId="41" borderId="20" xfId="0" applyNumberFormat="1" applyFont="1" applyFill="1" applyBorder="1" applyAlignment="1">
      <alignment vertical="top"/>
    </xf>
    <xf numFmtId="192" fontId="1" fillId="41" borderId="20" xfId="0" applyNumberFormat="1" applyFont="1" applyFill="1" applyBorder="1" applyAlignment="1">
      <alignment vertical="top"/>
    </xf>
    <xf numFmtId="3" fontId="0" fillId="0" borderId="13" xfId="0" applyNumberFormat="1" applyFont="1" applyFill="1" applyBorder="1" applyAlignment="1">
      <alignment horizontal="right" vertical="top"/>
    </xf>
    <xf numFmtId="2" fontId="7" fillId="36" borderId="13" xfId="0" applyNumberFormat="1" applyFont="1" applyFill="1" applyBorder="1" applyAlignment="1">
      <alignment vertical="top"/>
    </xf>
    <xf numFmtId="49" fontId="0" fillId="0" borderId="13" xfId="0" applyNumberFormat="1" applyFont="1" applyBorder="1" applyAlignment="1">
      <alignment wrapText="1"/>
    </xf>
    <xf numFmtId="3" fontId="1" fillId="0" borderId="26" xfId="0" applyNumberFormat="1" applyFont="1" applyFill="1" applyBorder="1" applyAlignment="1">
      <alignment vertical="top"/>
    </xf>
    <xf numFmtId="0" fontId="0" fillId="0" borderId="13" xfId="0" applyFont="1" applyBorder="1" applyAlignment="1">
      <alignment wrapText="1"/>
    </xf>
    <xf numFmtId="3" fontId="7" fillId="0" borderId="13" xfId="0" applyNumberFormat="1" applyFont="1" applyBorder="1" applyAlignment="1">
      <alignment/>
    </xf>
    <xf numFmtId="3" fontId="0" fillId="35" borderId="13" xfId="0" applyNumberFormat="1" applyFont="1" applyFill="1" applyBorder="1" applyAlignment="1">
      <alignment/>
    </xf>
    <xf numFmtId="3" fontId="0" fillId="0" borderId="13" xfId="0" applyNumberFormat="1" applyFont="1" applyBorder="1" applyAlignment="1">
      <alignment/>
    </xf>
    <xf numFmtId="0" fontId="0" fillId="0" borderId="12" xfId="0" applyBorder="1" applyAlignment="1">
      <alignment/>
    </xf>
    <xf numFmtId="49" fontId="1" fillId="0" borderId="0" xfId="0" applyNumberFormat="1" applyFont="1" applyFill="1" applyBorder="1" applyAlignment="1">
      <alignment vertical="top"/>
    </xf>
    <xf numFmtId="0" fontId="0" fillId="0" borderId="10" xfId="0" applyBorder="1" applyAlignment="1">
      <alignment/>
    </xf>
    <xf numFmtId="0" fontId="0" fillId="0" borderId="11" xfId="0" applyBorder="1" applyAlignment="1">
      <alignment vertical="center"/>
    </xf>
    <xf numFmtId="3" fontId="0" fillId="0" borderId="11" xfId="0" applyNumberFormat="1" applyBorder="1" applyAlignment="1">
      <alignment vertical="center"/>
    </xf>
    <xf numFmtId="0" fontId="0" fillId="0" borderId="33" xfId="0" applyBorder="1" applyAlignment="1">
      <alignment vertical="center"/>
    </xf>
    <xf numFmtId="3" fontId="9" fillId="0" borderId="19" xfId="0" applyNumberFormat="1" applyFont="1" applyFill="1" applyBorder="1" applyAlignment="1">
      <alignment vertical="top"/>
    </xf>
    <xf numFmtId="3" fontId="1" fillId="0" borderId="19" xfId="0" applyNumberFormat="1" applyFont="1" applyFill="1" applyBorder="1" applyAlignment="1">
      <alignment vertical="top"/>
    </xf>
    <xf numFmtId="0" fontId="1" fillId="0" borderId="10" xfId="0" applyFont="1" applyFill="1" applyBorder="1" applyAlignment="1">
      <alignment horizontal="left" vertical="top" wrapText="1"/>
    </xf>
    <xf numFmtId="4" fontId="0" fillId="0" borderId="13" xfId="0" applyNumberFormat="1" applyFont="1" applyFill="1" applyBorder="1" applyAlignment="1">
      <alignment horizontal="right" vertical="top"/>
    </xf>
    <xf numFmtId="0" fontId="0" fillId="0" borderId="0" xfId="0" applyFont="1" applyFill="1" applyAlignment="1">
      <alignment horizontal="center" vertical="center"/>
    </xf>
    <xf numFmtId="0" fontId="0" fillId="0" borderId="0" xfId="0" applyFont="1" applyFill="1" applyAlignment="1">
      <alignment horizontal="center" vertical="top"/>
    </xf>
    <xf numFmtId="0" fontId="0" fillId="0" borderId="0" xfId="0" applyFont="1" applyFill="1" applyAlignment="1">
      <alignment vertical="top"/>
    </xf>
    <xf numFmtId="3" fontId="1" fillId="0" borderId="13" xfId="0" applyNumberFormat="1" applyFont="1" applyFill="1" applyBorder="1" applyAlignment="1">
      <alignment horizontal="right" vertical="top"/>
    </xf>
    <xf numFmtId="3" fontId="1" fillId="33" borderId="21" xfId="0" applyNumberFormat="1" applyFont="1" applyFill="1" applyBorder="1" applyAlignment="1">
      <alignment vertical="top" wrapText="1"/>
    </xf>
    <xf numFmtId="4" fontId="7" fillId="36" borderId="20" xfId="0" applyNumberFormat="1" applyFont="1" applyFill="1" applyBorder="1" applyAlignment="1">
      <alignment vertical="top"/>
    </xf>
    <xf numFmtId="3" fontId="1" fillId="0" borderId="22" xfId="0" applyNumberFormat="1" applyFont="1" applyFill="1" applyBorder="1" applyAlignment="1">
      <alignment horizontal="right" vertical="top"/>
    </xf>
    <xf numFmtId="3" fontId="0" fillId="0" borderId="22" xfId="0" applyNumberFormat="1" applyFont="1" applyFill="1" applyBorder="1" applyAlignment="1">
      <alignment horizontal="right" vertical="top"/>
    </xf>
    <xf numFmtId="3" fontId="1" fillId="0" borderId="13" xfId="0" applyNumberFormat="1" applyFont="1" applyFill="1" applyBorder="1" applyAlignment="1">
      <alignment vertical="top" wrapText="1"/>
    </xf>
    <xf numFmtId="3" fontId="0" fillId="0" borderId="13" xfId="0" applyNumberFormat="1" applyFont="1" applyBorder="1" applyAlignment="1">
      <alignment vertical="top" wrapText="1"/>
    </xf>
    <xf numFmtId="0" fontId="0" fillId="0" borderId="13" xfId="0" applyBorder="1" applyAlignment="1">
      <alignment vertical="center"/>
    </xf>
    <xf numFmtId="49" fontId="1" fillId="34" borderId="13" xfId="0" applyNumberFormat="1" applyFont="1" applyFill="1" applyBorder="1" applyAlignment="1">
      <alignment wrapText="1"/>
    </xf>
    <xf numFmtId="49" fontId="0" fillId="0" borderId="13" xfId="0" applyNumberFormat="1" applyFont="1" applyBorder="1" applyAlignment="1">
      <alignment/>
    </xf>
    <xf numFmtId="3" fontId="1" fillId="0" borderId="26" xfId="0" applyNumberFormat="1" applyFont="1" applyFill="1" applyBorder="1" applyAlignment="1">
      <alignment/>
    </xf>
    <xf numFmtId="0" fontId="1" fillId="34" borderId="13" xfId="0" applyFont="1" applyFill="1" applyBorder="1" applyAlignment="1">
      <alignment vertical="top" wrapText="1"/>
    </xf>
    <xf numFmtId="3" fontId="9" fillId="34" borderId="13" xfId="0" applyNumberFormat="1" applyFont="1" applyFill="1" applyBorder="1" applyAlignment="1">
      <alignment horizontal="right" vertical="top"/>
    </xf>
    <xf numFmtId="3" fontId="9" fillId="34" borderId="18" xfId="0" applyNumberFormat="1" applyFont="1" applyFill="1" applyBorder="1" applyAlignment="1">
      <alignment/>
    </xf>
    <xf numFmtId="3" fontId="1" fillId="34" borderId="20" xfId="0" applyNumberFormat="1" applyFont="1" applyFill="1" applyBorder="1" applyAlignment="1">
      <alignment/>
    </xf>
    <xf numFmtId="3" fontId="1" fillId="34" borderId="26" xfId="0" applyNumberFormat="1" applyFont="1" applyFill="1" applyBorder="1" applyAlignment="1">
      <alignment/>
    </xf>
    <xf numFmtId="0" fontId="0" fillId="0" borderId="10" xfId="0" applyFont="1" applyBorder="1" applyAlignment="1">
      <alignment horizontal="left" vertical="top" wrapText="1"/>
    </xf>
    <xf numFmtId="0" fontId="0" fillId="0" borderId="16" xfId="0" applyFont="1" applyBorder="1" applyAlignment="1">
      <alignment vertical="top"/>
    </xf>
    <xf numFmtId="0" fontId="0" fillId="0" borderId="21" xfId="0" applyFont="1" applyBorder="1" applyAlignment="1">
      <alignment vertical="top"/>
    </xf>
    <xf numFmtId="0" fontId="0" fillId="0" borderId="10" xfId="0" applyFont="1" applyBorder="1" applyAlignment="1">
      <alignment vertical="top"/>
    </xf>
    <xf numFmtId="0" fontId="0" fillId="0" borderId="15" xfId="0" applyFont="1" applyBorder="1" applyAlignment="1">
      <alignment vertical="top"/>
    </xf>
    <xf numFmtId="49" fontId="0" fillId="0" borderId="15" xfId="0" applyNumberFormat="1" applyFont="1" applyFill="1" applyBorder="1" applyAlignment="1">
      <alignment vertical="top"/>
    </xf>
    <xf numFmtId="0" fontId="0" fillId="0" borderId="0" xfId="0" applyFont="1" applyBorder="1" applyAlignment="1">
      <alignment vertical="top"/>
    </xf>
    <xf numFmtId="3" fontId="9" fillId="34" borderId="13" xfId="0" applyNumberFormat="1" applyFont="1" applyFill="1" applyBorder="1" applyAlignment="1">
      <alignment vertical="top"/>
    </xf>
    <xf numFmtId="3" fontId="0" fillId="0" borderId="0" xfId="0" applyNumberFormat="1" applyAlignment="1">
      <alignment horizontal="center" vertical="center"/>
    </xf>
    <xf numFmtId="0" fontId="0" fillId="0" borderId="13" xfId="0" applyFont="1" applyBorder="1" applyAlignment="1">
      <alignment vertical="top" wrapText="1"/>
    </xf>
    <xf numFmtId="4" fontId="9" fillId="36" borderId="20" xfId="0" applyNumberFormat="1" applyFont="1" applyFill="1" applyBorder="1" applyAlignment="1">
      <alignment vertical="top"/>
    </xf>
    <xf numFmtId="49" fontId="1" fillId="34" borderId="22" xfId="0" applyNumberFormat="1" applyFont="1" applyFill="1" applyBorder="1" applyAlignment="1">
      <alignment vertical="top" wrapText="1"/>
    </xf>
    <xf numFmtId="49" fontId="0" fillId="0" borderId="13" xfId="0" applyNumberFormat="1" applyFont="1" applyBorder="1" applyAlignment="1">
      <alignment vertical="top"/>
    </xf>
    <xf numFmtId="49" fontId="0" fillId="0" borderId="21" xfId="0" applyNumberFormat="1" applyFont="1" applyBorder="1" applyAlignment="1">
      <alignment vertical="top"/>
    </xf>
    <xf numFmtId="0" fontId="0" fillId="0" borderId="21" xfId="0" applyFont="1" applyBorder="1" applyAlignment="1">
      <alignment vertical="top" wrapText="1"/>
    </xf>
    <xf numFmtId="0" fontId="0" fillId="0" borderId="13" xfId="0" applyFont="1" applyBorder="1" applyAlignment="1">
      <alignment horizontal="left" vertical="top" wrapText="1"/>
    </xf>
    <xf numFmtId="49" fontId="0" fillId="0" borderId="13" xfId="0" applyNumberFormat="1" applyFont="1" applyBorder="1" applyAlignment="1">
      <alignment vertical="center" wrapText="1"/>
    </xf>
    <xf numFmtId="0" fontId="0" fillId="0" borderId="13" xfId="0" applyFont="1" applyBorder="1" applyAlignment="1">
      <alignment vertical="center" wrapText="1"/>
    </xf>
    <xf numFmtId="3" fontId="7" fillId="0" borderId="13" xfId="0" applyNumberFormat="1" applyFont="1" applyBorder="1" applyAlignment="1">
      <alignment vertical="center"/>
    </xf>
    <xf numFmtId="3" fontId="0" fillId="35" borderId="13" xfId="0" applyNumberFormat="1" applyFont="1" applyFill="1" applyBorder="1" applyAlignment="1">
      <alignment vertical="center"/>
    </xf>
    <xf numFmtId="3" fontId="0" fillId="0" borderId="13" xfId="0" applyNumberFormat="1" applyFont="1" applyBorder="1" applyAlignment="1">
      <alignment vertical="center"/>
    </xf>
    <xf numFmtId="0" fontId="0" fillId="34" borderId="13" xfId="0" applyFont="1" applyFill="1" applyBorder="1" applyAlignment="1">
      <alignment vertical="top" wrapText="1"/>
    </xf>
    <xf numFmtId="0" fontId="0" fillId="0" borderId="20" xfId="0" applyBorder="1" applyAlignment="1">
      <alignment/>
    </xf>
    <xf numFmtId="49" fontId="1" fillId="34" borderId="12" xfId="0" applyNumberFormat="1" applyFont="1" applyFill="1" applyBorder="1" applyAlignment="1">
      <alignment vertical="top" wrapText="1"/>
    </xf>
    <xf numFmtId="49" fontId="1" fillId="42" borderId="13" xfId="0" applyNumberFormat="1" applyFont="1" applyFill="1" applyBorder="1" applyAlignment="1">
      <alignment horizontal="center" vertical="center"/>
    </xf>
    <xf numFmtId="3" fontId="0" fillId="42" borderId="22" xfId="0" applyNumberFormat="1" applyFont="1" applyFill="1" applyBorder="1" applyAlignment="1">
      <alignment vertical="top"/>
    </xf>
    <xf numFmtId="3" fontId="0" fillId="42" borderId="14" xfId="0" applyNumberFormat="1" applyFont="1" applyFill="1" applyBorder="1" applyAlignment="1">
      <alignment vertical="top"/>
    </xf>
    <xf numFmtId="49" fontId="0" fillId="0" borderId="13" xfId="0" applyNumberFormat="1" applyFont="1" applyBorder="1" applyAlignment="1">
      <alignment vertical="center"/>
    </xf>
    <xf numFmtId="0" fontId="0" fillId="36" borderId="26" xfId="0" applyFont="1" applyFill="1" applyBorder="1" applyAlignment="1">
      <alignment vertical="center" wrapText="1"/>
    </xf>
    <xf numFmtId="0" fontId="0" fillId="36" borderId="13" xfId="0" applyFont="1" applyFill="1" applyBorder="1" applyAlignment="1">
      <alignment vertical="center" wrapText="1"/>
    </xf>
    <xf numFmtId="3" fontId="7" fillId="36" borderId="13" xfId="0" applyNumberFormat="1" applyFont="1" applyFill="1" applyBorder="1" applyAlignment="1">
      <alignment vertical="center"/>
    </xf>
    <xf numFmtId="3" fontId="9" fillId="41" borderId="13" xfId="0" applyNumberFormat="1" applyFont="1" applyFill="1" applyBorder="1" applyAlignment="1">
      <alignment vertical="center"/>
    </xf>
    <xf numFmtId="3" fontId="0" fillId="36" borderId="13" xfId="0" applyNumberFormat="1" applyFont="1" applyFill="1" applyBorder="1" applyAlignment="1">
      <alignment vertical="center"/>
    </xf>
    <xf numFmtId="0" fontId="0" fillId="36" borderId="26" xfId="0" applyFont="1" applyFill="1" applyBorder="1" applyAlignment="1">
      <alignment vertical="center" wrapText="1"/>
    </xf>
    <xf numFmtId="0" fontId="0" fillId="36" borderId="13" xfId="0" applyFont="1" applyFill="1" applyBorder="1" applyAlignment="1">
      <alignment vertical="center" wrapText="1"/>
    </xf>
    <xf numFmtId="0" fontId="0" fillId="36" borderId="14" xfId="0" applyFont="1" applyFill="1" applyBorder="1" applyAlignment="1">
      <alignment vertical="center" wrapText="1"/>
    </xf>
    <xf numFmtId="49" fontId="0" fillId="36" borderId="0" xfId="0" applyNumberFormat="1" applyFont="1" applyFill="1" applyBorder="1" applyAlignment="1">
      <alignment vertical="center" wrapText="1"/>
    </xf>
    <xf numFmtId="3" fontId="7" fillId="36" borderId="15" xfId="0" applyNumberFormat="1" applyFont="1" applyFill="1" applyBorder="1" applyAlignment="1">
      <alignment vertical="center"/>
    </xf>
    <xf numFmtId="3" fontId="1" fillId="41" borderId="13" xfId="0" applyNumberFormat="1" applyFont="1" applyFill="1" applyBorder="1" applyAlignment="1">
      <alignment vertical="center"/>
    </xf>
    <xf numFmtId="0" fontId="0" fillId="36" borderId="33" xfId="0" applyFont="1" applyFill="1" applyBorder="1" applyAlignment="1">
      <alignment vertical="center" wrapText="1"/>
    </xf>
    <xf numFmtId="0" fontId="0" fillId="36" borderId="21" xfId="0" applyFont="1" applyFill="1" applyBorder="1" applyAlignment="1">
      <alignment vertical="center" wrapText="1"/>
    </xf>
    <xf numFmtId="3" fontId="7" fillId="36" borderId="21" xfId="0" applyNumberFormat="1" applyFont="1" applyFill="1" applyBorder="1" applyAlignment="1">
      <alignment vertical="center"/>
    </xf>
    <xf numFmtId="3" fontId="1" fillId="41" borderId="21" xfId="0" applyNumberFormat="1" applyFont="1" applyFill="1" applyBorder="1" applyAlignment="1">
      <alignment vertical="center"/>
    </xf>
    <xf numFmtId="49" fontId="0" fillId="0" borderId="21" xfId="0" applyNumberFormat="1" applyFont="1" applyBorder="1" applyAlignment="1">
      <alignment vertical="center"/>
    </xf>
    <xf numFmtId="0" fontId="0" fillId="0" borderId="21" xfId="0" applyFont="1" applyBorder="1" applyAlignment="1">
      <alignment vertical="center" wrapText="1"/>
    </xf>
    <xf numFmtId="3" fontId="7" fillId="0" borderId="21" xfId="0" applyNumberFormat="1" applyFont="1" applyBorder="1" applyAlignment="1">
      <alignment vertical="center"/>
    </xf>
    <xf numFmtId="3" fontId="0" fillId="35" borderId="21" xfId="0" applyNumberFormat="1" applyFont="1" applyFill="1" applyBorder="1" applyAlignment="1">
      <alignment vertical="center"/>
    </xf>
    <xf numFmtId="0" fontId="0" fillId="0" borderId="13" xfId="0" applyFont="1" applyBorder="1" applyAlignment="1">
      <alignment vertical="center" wrapText="1"/>
    </xf>
    <xf numFmtId="3" fontId="7" fillId="0" borderId="15" xfId="0" applyNumberFormat="1" applyFont="1" applyFill="1" applyBorder="1" applyAlignment="1">
      <alignment vertical="center"/>
    </xf>
    <xf numFmtId="3" fontId="0" fillId="0" borderId="26" xfId="0" applyNumberFormat="1" applyFont="1" applyFill="1" applyBorder="1" applyAlignment="1">
      <alignment vertical="center"/>
    </xf>
    <xf numFmtId="49" fontId="0" fillId="0" borderId="21" xfId="0" applyNumberFormat="1" applyFont="1" applyFill="1" applyBorder="1" applyAlignment="1">
      <alignment vertical="center" wrapText="1"/>
    </xf>
    <xf numFmtId="3" fontId="7" fillId="0" borderId="13" xfId="0" applyNumberFormat="1" applyFont="1" applyFill="1" applyBorder="1" applyAlignment="1">
      <alignment vertical="center"/>
    </xf>
    <xf numFmtId="49" fontId="0" fillId="0" borderId="13" xfId="0" applyNumberFormat="1" applyFont="1" applyFill="1" applyBorder="1" applyAlignment="1">
      <alignment vertical="center" wrapText="1"/>
    </xf>
    <xf numFmtId="49" fontId="0" fillId="0" borderId="13" xfId="0" applyNumberFormat="1" applyFont="1" applyBorder="1" applyAlignment="1">
      <alignment vertical="center"/>
    </xf>
    <xf numFmtId="0" fontId="0" fillId="0" borderId="13" xfId="0" applyFont="1" applyBorder="1" applyAlignment="1">
      <alignment horizontal="left" vertical="center" wrapText="1"/>
    </xf>
    <xf numFmtId="3" fontId="1" fillId="33" borderId="13" xfId="0" applyNumberFormat="1" applyFont="1" applyFill="1" applyBorder="1" applyAlignment="1">
      <alignment vertical="center" wrapText="1"/>
    </xf>
    <xf numFmtId="3" fontId="1" fillId="41" borderId="13" xfId="0" applyNumberFormat="1" applyFont="1" applyFill="1" applyBorder="1" applyAlignment="1">
      <alignment horizontal="right" vertical="center"/>
    </xf>
    <xf numFmtId="0" fontId="1" fillId="43" borderId="13" xfId="0" applyFont="1" applyFill="1" applyBorder="1" applyAlignment="1">
      <alignment horizontal="center"/>
    </xf>
    <xf numFmtId="3" fontId="1" fillId="35" borderId="21" xfId="0" applyNumberFormat="1" applyFont="1" applyFill="1" applyBorder="1" applyAlignment="1">
      <alignment horizontal="center"/>
    </xf>
    <xf numFmtId="4" fontId="1" fillId="43" borderId="14" xfId="0" applyNumberFormat="1" applyFont="1" applyFill="1" applyBorder="1" applyAlignment="1">
      <alignment horizontal="center"/>
    </xf>
    <xf numFmtId="3" fontId="1" fillId="33" borderId="14" xfId="0" applyNumberFormat="1" applyFont="1" applyFill="1" applyBorder="1" applyAlignment="1">
      <alignment vertical="center" wrapText="1"/>
    </xf>
    <xf numFmtId="0" fontId="1" fillId="0" borderId="15" xfId="0" applyFont="1" applyFill="1" applyBorder="1" applyAlignment="1">
      <alignment vertical="top" wrapText="1"/>
    </xf>
    <xf numFmtId="0" fontId="0" fillId="0" borderId="15" xfId="0" applyFont="1" applyBorder="1" applyAlignment="1">
      <alignment horizontal="left" vertical="top" wrapText="1"/>
    </xf>
    <xf numFmtId="0" fontId="1" fillId="43" borderId="21" xfId="0" applyFont="1" applyFill="1" applyBorder="1" applyAlignment="1">
      <alignment horizontal="left"/>
    </xf>
    <xf numFmtId="0" fontId="1" fillId="33" borderId="20" xfId="0" applyFont="1" applyFill="1" applyBorder="1" applyAlignment="1">
      <alignment horizontal="left" vertical="center" wrapText="1"/>
    </xf>
    <xf numFmtId="49" fontId="0" fillId="0" borderId="20" xfId="0" applyNumberFormat="1" applyFont="1" applyBorder="1" applyAlignment="1">
      <alignment vertical="top"/>
    </xf>
    <xf numFmtId="3" fontId="7" fillId="0" borderId="18" xfId="0" applyNumberFormat="1" applyFont="1" applyBorder="1" applyAlignment="1">
      <alignment vertical="top"/>
    </xf>
    <xf numFmtId="3" fontId="0" fillId="35" borderId="20" xfId="0" applyNumberFormat="1" applyFont="1" applyFill="1" applyBorder="1" applyAlignment="1">
      <alignment vertical="top"/>
    </xf>
    <xf numFmtId="3" fontId="0" fillId="0" borderId="26" xfId="0" applyNumberFormat="1" applyFont="1" applyBorder="1" applyAlignment="1">
      <alignment vertical="top"/>
    </xf>
    <xf numFmtId="0" fontId="1" fillId="0" borderId="19" xfId="0" applyFont="1" applyBorder="1" applyAlignment="1">
      <alignment vertical="center" wrapText="1"/>
    </xf>
    <xf numFmtId="49" fontId="1" fillId="0" borderId="11" xfId="0" applyNumberFormat="1" applyFont="1" applyBorder="1" applyAlignment="1">
      <alignment horizontal="left" vertical="top"/>
    </xf>
    <xf numFmtId="49" fontId="0" fillId="0" borderId="22" xfId="0" applyNumberFormat="1" applyFont="1" applyBorder="1" applyAlignment="1" quotePrefix="1">
      <alignment horizontal="left" vertical="top"/>
    </xf>
    <xf numFmtId="49" fontId="1" fillId="34" borderId="0" xfId="0" applyNumberFormat="1" applyFont="1" applyFill="1" applyBorder="1" applyAlignment="1">
      <alignment vertical="top"/>
    </xf>
    <xf numFmtId="49" fontId="0" fillId="0" borderId="20" xfId="0" applyNumberFormat="1" applyFont="1" applyBorder="1" applyAlignment="1">
      <alignment vertical="top"/>
    </xf>
    <xf numFmtId="0" fontId="0" fillId="0" borderId="0" xfId="0" applyAlignment="1">
      <alignment horizontal="center"/>
    </xf>
    <xf numFmtId="49" fontId="1" fillId="34" borderId="12" xfId="0" applyNumberFormat="1" applyFont="1" applyFill="1" applyBorder="1" applyAlignment="1">
      <alignment horizontal="left" vertical="center" wrapText="1"/>
    </xf>
    <xf numFmtId="49" fontId="1" fillId="34" borderId="22" xfId="0" applyNumberFormat="1" applyFont="1" applyFill="1" applyBorder="1" applyAlignment="1">
      <alignment horizontal="left" vertical="center" wrapText="1"/>
    </xf>
    <xf numFmtId="49" fontId="1" fillId="34" borderId="14" xfId="0" applyNumberFormat="1" applyFont="1" applyFill="1" applyBorder="1" applyAlignment="1">
      <alignment horizontal="left" vertical="center" wrapText="1"/>
    </xf>
    <xf numFmtId="0" fontId="13" fillId="39" borderId="12" xfId="0" applyFont="1" applyFill="1" applyBorder="1" applyAlignment="1">
      <alignment vertical="top" wrapText="1"/>
    </xf>
    <xf numFmtId="0" fontId="0" fillId="0" borderId="22" xfId="0" applyBorder="1" applyAlignment="1">
      <alignment vertical="top"/>
    </xf>
    <xf numFmtId="0" fontId="17" fillId="0" borderId="23" xfId="0" applyFont="1" applyBorder="1" applyAlignment="1">
      <alignment vertical="top" wrapText="1"/>
    </xf>
    <xf numFmtId="0" fontId="17" fillId="0" borderId="24" xfId="0" applyFont="1" applyBorder="1" applyAlignment="1">
      <alignment vertical="top" wrapText="1"/>
    </xf>
    <xf numFmtId="0" fontId="17" fillId="0" borderId="25" xfId="0" applyFont="1" applyBorder="1" applyAlignment="1">
      <alignment vertical="top" wrapText="1"/>
    </xf>
    <xf numFmtId="0" fontId="13" fillId="37" borderId="12" xfId="0" applyFont="1" applyFill="1" applyBorder="1" applyAlignment="1">
      <alignment vertical="top"/>
    </xf>
    <xf numFmtId="0" fontId="0" fillId="0" borderId="22" xfId="0" applyBorder="1" applyAlignment="1">
      <alignment horizontal="center"/>
    </xf>
    <xf numFmtId="0" fontId="0" fillId="0" borderId="14" xfId="0" applyBorder="1" applyAlignment="1">
      <alignment horizontal="center"/>
    </xf>
    <xf numFmtId="0" fontId="6" fillId="36" borderId="10" xfId="0" applyFont="1" applyFill="1" applyBorder="1" applyAlignment="1">
      <alignment horizontal="center" vertical="center"/>
    </xf>
    <xf numFmtId="0" fontId="6" fillId="36" borderId="11" xfId="0" applyFont="1" applyFill="1" applyBorder="1" applyAlignment="1">
      <alignment horizontal="center" vertical="center"/>
    </xf>
    <xf numFmtId="0" fontId="6" fillId="36" borderId="33" xfId="0" applyFont="1" applyFill="1" applyBorder="1" applyAlignment="1">
      <alignment horizontal="center" vertical="center"/>
    </xf>
    <xf numFmtId="0" fontId="6" fillId="36" borderId="18" xfId="0" applyFont="1" applyFill="1" applyBorder="1" applyAlignment="1">
      <alignment horizontal="center" vertical="center" wrapText="1"/>
    </xf>
    <xf numFmtId="0" fontId="6" fillId="36" borderId="19" xfId="0" applyFont="1" applyFill="1" applyBorder="1" applyAlignment="1">
      <alignment horizontal="center" vertical="center"/>
    </xf>
    <xf numFmtId="0" fontId="6" fillId="36" borderId="26" xfId="0" applyFont="1" applyFill="1" applyBorder="1" applyAlignment="1">
      <alignment horizontal="center" vertical="center"/>
    </xf>
    <xf numFmtId="0" fontId="8" fillId="0" borderId="0" xfId="0" applyFont="1" applyFill="1" applyAlignment="1">
      <alignment horizontal="center" vertical="top"/>
    </xf>
    <xf numFmtId="0" fontId="13" fillId="37" borderId="22" xfId="0" applyFont="1" applyFill="1" applyBorder="1" applyAlignment="1">
      <alignment vertical="top" wrapText="1"/>
    </xf>
    <xf numFmtId="0" fontId="0" fillId="0" borderId="22" xfId="0" applyBorder="1" applyAlignment="1">
      <alignment vertical="top" wrapText="1"/>
    </xf>
    <xf numFmtId="4" fontId="12" fillId="36" borderId="12" xfId="0" applyNumberFormat="1" applyFont="1" applyFill="1" applyBorder="1" applyAlignment="1">
      <alignment horizontal="right" vertical="top" wrapText="1"/>
    </xf>
    <xf numFmtId="4" fontId="12" fillId="36" borderId="14" xfId="0" applyNumberFormat="1" applyFont="1" applyFill="1" applyBorder="1" applyAlignment="1">
      <alignment horizontal="right" vertical="top" wrapText="1"/>
    </xf>
    <xf numFmtId="0" fontId="1" fillId="0" borderId="12" xfId="0" applyFont="1" applyBorder="1" applyAlignment="1">
      <alignment vertical="top"/>
    </xf>
    <xf numFmtId="0" fontId="1" fillId="0" borderId="22" xfId="0" applyFont="1" applyBorder="1" applyAlignment="1">
      <alignment vertical="top"/>
    </xf>
    <xf numFmtId="0" fontId="1" fillId="0" borderId="14" xfId="0" applyFont="1" applyBorder="1" applyAlignment="1">
      <alignment vertical="top"/>
    </xf>
    <xf numFmtId="0" fontId="1" fillId="0" borderId="12" xfId="0" applyFont="1" applyBorder="1" applyAlignment="1">
      <alignment horizontal="center" vertical="top"/>
    </xf>
    <xf numFmtId="0" fontId="1" fillId="0" borderId="22" xfId="0" applyFont="1" applyBorder="1" applyAlignment="1">
      <alignment horizontal="center" vertical="top"/>
    </xf>
    <xf numFmtId="0" fontId="1" fillId="0" borderId="14" xfId="0" applyFont="1" applyBorder="1" applyAlignment="1">
      <alignment horizontal="center" vertical="top"/>
    </xf>
    <xf numFmtId="0" fontId="13" fillId="37" borderId="12" xfId="0" applyFont="1" applyFill="1" applyBorder="1" applyAlignment="1">
      <alignment vertical="top" wrapText="1"/>
    </xf>
    <xf numFmtId="0" fontId="13" fillId="39" borderId="22" xfId="0" applyFont="1" applyFill="1" applyBorder="1" applyAlignment="1">
      <alignment vertical="top" wrapText="1"/>
    </xf>
    <xf numFmtId="0" fontId="1" fillId="42" borderId="12" xfId="0" applyFont="1" applyFill="1" applyBorder="1" applyAlignment="1">
      <alignment vertical="top" wrapText="1"/>
    </xf>
    <xf numFmtId="0" fontId="1" fillId="42" borderId="22" xfId="0" applyFont="1" applyFill="1" applyBorder="1" applyAlignment="1">
      <alignment vertical="top" wrapText="1"/>
    </xf>
    <xf numFmtId="0" fontId="13" fillId="37" borderId="22" xfId="0" applyFont="1" applyFill="1" applyBorder="1" applyAlignment="1">
      <alignment vertical="top"/>
    </xf>
    <xf numFmtId="171" fontId="6" fillId="36" borderId="18" xfId="42" applyFont="1" applyFill="1" applyBorder="1" applyAlignment="1">
      <alignment horizontal="center" vertical="center" wrapText="1"/>
    </xf>
    <xf numFmtId="171" fontId="6" fillId="36" borderId="19" xfId="42" applyFont="1" applyFill="1" applyBorder="1" applyAlignment="1">
      <alignment horizontal="center" vertical="center"/>
    </xf>
    <xf numFmtId="171" fontId="6" fillId="36" borderId="26" xfId="42" applyFont="1" applyFill="1" applyBorder="1" applyAlignment="1">
      <alignment horizontal="center" vertical="center"/>
    </xf>
    <xf numFmtId="4" fontId="12" fillId="0" borderId="0" xfId="0" applyNumberFormat="1" applyFont="1" applyFill="1" applyBorder="1" applyAlignment="1">
      <alignment horizontal="right" vertical="top" wrapText="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4">
    <dxf>
      <fill>
        <patternFill>
          <bgColor indexed="53"/>
        </patternFill>
      </fill>
      <border>
        <left style="thin"/>
        <right style="thin"/>
        <top style="thin"/>
        <bottom style="thin"/>
      </border>
    </dxf>
    <dxf>
      <fill>
        <patternFill>
          <bgColor indexed="53"/>
        </patternFill>
      </fill>
      <border>
        <left style="thin"/>
        <right style="thin"/>
        <top style="thin"/>
        <bottom style="thin"/>
      </border>
    </dxf>
    <dxf>
      <fill>
        <patternFill>
          <bgColor indexed="53"/>
        </patternFill>
      </fill>
      <border>
        <left style="thin"/>
        <right style="thin"/>
        <top style="thin"/>
        <bottom style="thin"/>
      </border>
    </dxf>
    <dxf>
      <fill>
        <patternFill>
          <bgColor rgb="FFFF66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240</xdr:row>
      <xdr:rowOff>152400</xdr:rowOff>
    </xdr:from>
    <xdr:to>
      <xdr:col>2</xdr:col>
      <xdr:colOff>0</xdr:colOff>
      <xdr:row>241</xdr:row>
      <xdr:rowOff>1028700</xdr:rowOff>
    </xdr:to>
    <xdr:sp>
      <xdr:nvSpPr>
        <xdr:cNvPr id="1" name="Legende mit Pfeil nach rechts 1"/>
        <xdr:cNvSpPr>
          <a:spLocks/>
        </xdr:cNvSpPr>
      </xdr:nvSpPr>
      <xdr:spPr>
        <a:xfrm>
          <a:off x="85725" y="8763000"/>
          <a:ext cx="2124075" cy="1047750"/>
        </a:xfrm>
        <a:prstGeom prst="rightArrowCallout">
          <a:avLst>
            <a:gd name="adj1" fmla="val 14976"/>
            <a:gd name="adj2" fmla="val 37782"/>
          </a:avLst>
        </a:prstGeom>
        <a:solidFill>
          <a:srgbClr val="FFFF00"/>
        </a:solidFill>
        <a:ln w="25400" cmpd="sng">
          <a:solidFill>
            <a:srgbClr val="C0504D"/>
          </a:solidFill>
          <a:headEnd type="none"/>
          <a:tailEnd type="none"/>
        </a:ln>
      </xdr:spPr>
      <xdr:txBody>
        <a:bodyPr vertOverflow="clip" wrap="square" lIns="18288" tIns="0" rIns="0" bIns="0" anchor="ctr"/>
        <a:p>
          <a:pPr algn="ctr">
            <a:defRPr/>
          </a:pPr>
          <a:r>
            <a:rPr lang="en-US" cap="none" sz="1100" b="1" i="0" u="none" baseline="0">
              <a:solidFill>
                <a:srgbClr val="000000"/>
              </a:solidFill>
            </a:rPr>
            <a:t>Anträge und Änderungen sind in den</a:t>
          </a:r>
          <a:r>
            <a:rPr lang="en-US" cap="none" sz="1100" b="1" i="0" u="none" baseline="0">
              <a:solidFill>
                <a:srgbClr val="000000"/>
              </a:solidFill>
            </a:rPr>
            <a:t> Beschluss über Ä-Liste einzubeziehen</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U297"/>
  <sheetViews>
    <sheetView tabSelected="1" zoomScaleSheetLayoutView="100" workbookViewId="0" topLeftCell="A1">
      <selection activeCell="A227" sqref="A227"/>
    </sheetView>
  </sheetViews>
  <sheetFormatPr defaultColWidth="11.421875" defaultRowHeight="12.75"/>
  <cols>
    <col min="1" max="1" width="10.00390625" style="3" customWidth="1"/>
    <col min="2" max="2" width="23.140625" style="48" customWidth="1"/>
    <col min="3" max="3" width="71.140625" style="3" customWidth="1"/>
    <col min="4" max="4" width="26.8515625" style="6" customWidth="1"/>
    <col min="5" max="5" width="26.28125" style="3" customWidth="1"/>
    <col min="6" max="6" width="29.7109375" style="3" customWidth="1"/>
    <col min="7" max="7" width="12.140625" style="3" hidden="1" customWidth="1"/>
    <col min="8" max="8" width="0" style="1" hidden="1" customWidth="1"/>
    <col min="9" max="16" width="0" style="3" hidden="1" customWidth="1"/>
    <col min="17" max="16384" width="11.421875" style="3" customWidth="1"/>
  </cols>
  <sheetData>
    <row r="1" spans="1:8" s="1" customFormat="1" ht="21" customHeight="1">
      <c r="A1" s="336" t="s">
        <v>305</v>
      </c>
      <c r="B1" s="337"/>
      <c r="C1" s="337"/>
      <c r="D1" s="337"/>
      <c r="E1" s="337"/>
      <c r="F1" s="338"/>
      <c r="G1"/>
      <c r="H1"/>
    </row>
    <row r="2" spans="1:8" s="1" customFormat="1" ht="30" customHeight="1">
      <c r="A2" s="339" t="s">
        <v>475</v>
      </c>
      <c r="B2" s="340"/>
      <c r="C2" s="340"/>
      <c r="D2" s="340"/>
      <c r="E2" s="340"/>
      <c r="F2" s="341"/>
      <c r="G2"/>
      <c r="H2"/>
    </row>
    <row r="3" spans="1:8" ht="9" customHeight="1" hidden="1">
      <c r="A3" s="2"/>
      <c r="B3" s="2"/>
      <c r="C3" s="2"/>
      <c r="D3" s="2"/>
      <c r="E3" s="2"/>
      <c r="F3" s="2"/>
      <c r="G3" s="2"/>
      <c r="H3" s="2"/>
    </row>
    <row r="4" spans="1:8" ht="18.75" customHeight="1">
      <c r="A4" s="342" t="s">
        <v>50</v>
      </c>
      <c r="B4" s="342"/>
      <c r="C4" s="342"/>
      <c r="D4" s="342"/>
      <c r="E4" s="342"/>
      <c r="F4" s="342"/>
      <c r="G4" s="4"/>
      <c r="H4" s="4"/>
    </row>
    <row r="5" spans="1:8" ht="12.75">
      <c r="A5" s="7"/>
      <c r="B5" s="8"/>
      <c r="C5" s="9"/>
      <c r="D5" s="10" t="s">
        <v>24</v>
      </c>
      <c r="E5" s="11"/>
      <c r="F5" s="12"/>
      <c r="H5" s="13"/>
    </row>
    <row r="6" spans="1:8" ht="24.75" customHeight="1">
      <c r="A6" s="14" t="s">
        <v>0</v>
      </c>
      <c r="B6" s="15"/>
      <c r="C6" s="16"/>
      <c r="D6" s="17" t="s">
        <v>299</v>
      </c>
      <c r="E6" s="18" t="s">
        <v>56</v>
      </c>
      <c r="F6" s="19" t="s">
        <v>300</v>
      </c>
      <c r="H6" s="13"/>
    </row>
    <row r="7" spans="1:7" s="1" customFormat="1" ht="13.5" customHeight="1">
      <c r="A7" s="20"/>
      <c r="B7" s="21"/>
      <c r="C7" s="22"/>
      <c r="D7" s="74" t="s">
        <v>3</v>
      </c>
      <c r="E7" s="75" t="s">
        <v>3</v>
      </c>
      <c r="F7" s="75" t="s">
        <v>3</v>
      </c>
      <c r="G7" s="25"/>
    </row>
    <row r="8" spans="1:47" s="66" customFormat="1" ht="15" customHeight="1" hidden="1">
      <c r="A8" s="175" t="s">
        <v>4</v>
      </c>
      <c r="B8" s="343" t="s">
        <v>5</v>
      </c>
      <c r="C8" s="343"/>
      <c r="D8" s="184"/>
      <c r="E8" s="184"/>
      <c r="F8" s="185"/>
      <c r="G8" s="169"/>
      <c r="H8" s="174">
        <f>IF(AND(LEFT($B8,16)="Teilergebnisplan",LEFT($B8,19)&lt;&gt;"Teilergebnisplan
51"),D8,"")</f>
      </c>
      <c r="I8" s="174">
        <f>IF(AND(LEFT($B8,16)="Teilergebnisplan",LEFT($B8,19)&lt;&gt;"Teilergebnisplan
51"),E8,"")</f>
      </c>
      <c r="J8" s="174">
        <f>IF(AND(LEFT($B8,16)="Teilergebnisplan",LEFT($B8,19)&lt;&gt;"Teilergebnisplan
51"),F8,"")</f>
      </c>
      <c r="K8" s="174">
        <f>IF(LEFT($B8,19)="Teilergebnisplan
51",D8,"")</f>
      </c>
      <c r="L8" s="174">
        <f>IF(LEFT($B8,19)="Teilergebnisplan
51",E8,"")</f>
      </c>
      <c r="M8" s="174">
        <f>IF(LEFT($B8,19)="Teilergebnisplan
51",F8,"")</f>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row>
    <row r="9" spans="1:47" s="67" customFormat="1" ht="15" customHeight="1" hidden="1">
      <c r="A9" s="107" t="s">
        <v>188</v>
      </c>
      <c r="B9" s="328" t="s">
        <v>25</v>
      </c>
      <c r="C9" s="344"/>
      <c r="D9" s="182"/>
      <c r="E9" s="182"/>
      <c r="F9" s="183"/>
      <c r="G9" s="167"/>
      <c r="H9" s="174">
        <f aca="true" t="shared" si="0" ref="H9:H72">IF(AND(LEFT($B9,16)="Teilergebnisplan",LEFT($B9,19)&lt;&gt;"Teilergebnisplan
51"),D9,"")</f>
      </c>
      <c r="I9" s="174">
        <f aca="true" t="shared" si="1" ref="I9:I72">IF(AND(LEFT($B9,16)="Teilergebnisplan",LEFT($B9,19)&lt;&gt;"Teilergebnisplan
51"),E9,"")</f>
      </c>
      <c r="J9" s="174">
        <f aca="true" t="shared" si="2" ref="J9:J72">IF(AND(LEFT($B9,16)="Teilergebnisplan",LEFT($B9,19)&lt;&gt;"Teilergebnisplan
51"),F9,"")</f>
      </c>
      <c r="K9" s="174">
        <f aca="true" t="shared" si="3" ref="K9:K72">IF(LEFT($B9,19)="Teilergebnisplan
51",D9,"")</f>
      </c>
      <c r="L9" s="174">
        <f aca="true" t="shared" si="4" ref="L9:L72">IF(LEFT($B9,19)="Teilergebnisplan
51",E9,"")</f>
      </c>
      <c r="M9" s="174">
        <f aca="true" t="shared" si="5" ref="M9:M72">IF(LEFT($B9,19)="Teilergebnisplan
51",F9,"")</f>
      </c>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row>
    <row r="10" spans="1:47" s="67" customFormat="1" ht="25.5" hidden="1">
      <c r="A10" s="81" t="s">
        <v>187</v>
      </c>
      <c r="B10" s="83" t="s">
        <v>78</v>
      </c>
      <c r="C10" s="84" t="s">
        <v>77</v>
      </c>
      <c r="D10" s="85">
        <v>-165844</v>
      </c>
      <c r="E10" s="86">
        <f>SUM(E11:E12)</f>
        <v>0</v>
      </c>
      <c r="F10" s="87">
        <f aca="true" t="shared" si="6" ref="F10:F18">SUM(D10:E10)</f>
        <v>-165844</v>
      </c>
      <c r="G10" s="167">
        <f>IF(OR(D10&lt;&gt;F10,F11&lt;&gt;0),"X","")</f>
      </c>
      <c r="H10" s="174">
        <f t="shared" si="0"/>
        <v>-165844</v>
      </c>
      <c r="I10" s="174">
        <f t="shared" si="1"/>
        <v>0</v>
      </c>
      <c r="J10" s="174">
        <f t="shared" si="2"/>
        <v>-165844</v>
      </c>
      <c r="K10" s="174">
        <f t="shared" si="3"/>
      </c>
      <c r="L10" s="174">
        <f t="shared" si="4"/>
      </c>
      <c r="M10" s="174">
        <f t="shared" si="5"/>
      </c>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row>
    <row r="11" spans="1:47" s="67" customFormat="1" ht="12.75" hidden="1">
      <c r="A11" s="81"/>
      <c r="B11" s="57"/>
      <c r="C11" s="88"/>
      <c r="D11" s="89"/>
      <c r="E11" s="90"/>
      <c r="F11" s="91">
        <f t="shared" si="6"/>
        <v>0</v>
      </c>
      <c r="G11" s="167"/>
      <c r="H11" s="174">
        <f t="shared" si="0"/>
      </c>
      <c r="I11" s="174">
        <f t="shared" si="1"/>
      </c>
      <c r="J11" s="174">
        <f t="shared" si="2"/>
      </c>
      <c r="K11" s="174">
        <f t="shared" si="3"/>
      </c>
      <c r="L11" s="174">
        <f t="shared" si="4"/>
      </c>
      <c r="M11" s="174">
        <f t="shared" si="5"/>
      </c>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row>
    <row r="12" spans="1:47" s="67" customFormat="1" ht="12.75" hidden="1">
      <c r="A12" s="25"/>
      <c r="B12" s="57"/>
      <c r="C12" s="88"/>
      <c r="D12" s="89"/>
      <c r="E12" s="90"/>
      <c r="F12" s="91">
        <f t="shared" si="6"/>
        <v>0</v>
      </c>
      <c r="G12" s="167"/>
      <c r="H12" s="174">
        <f t="shared" si="0"/>
      </c>
      <c r="I12" s="174">
        <f t="shared" si="1"/>
      </c>
      <c r="J12" s="174">
        <f t="shared" si="2"/>
      </c>
      <c r="K12" s="174">
        <f t="shared" si="3"/>
      </c>
      <c r="L12" s="174">
        <f t="shared" si="4"/>
      </c>
      <c r="M12" s="174">
        <f t="shared" si="5"/>
      </c>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row>
    <row r="13" spans="1:47" s="67" customFormat="1" ht="25.5" hidden="1">
      <c r="A13" s="251" t="s">
        <v>306</v>
      </c>
      <c r="B13" s="83" t="s">
        <v>79</v>
      </c>
      <c r="C13" s="84" t="s">
        <v>60</v>
      </c>
      <c r="D13" s="85">
        <v>343100</v>
      </c>
      <c r="E13" s="86">
        <f>SUM(E14:E15)</f>
        <v>0</v>
      </c>
      <c r="F13" s="87">
        <f t="shared" si="6"/>
        <v>343100</v>
      </c>
      <c r="G13" s="167">
        <f>IF(OR(D13&lt;&gt;F13,F14&lt;&gt;0),"X","")</f>
      </c>
      <c r="H13" s="174">
        <f t="shared" si="0"/>
        <v>343100</v>
      </c>
      <c r="I13" s="174">
        <f t="shared" si="1"/>
        <v>0</v>
      </c>
      <c r="J13" s="174">
        <f t="shared" si="2"/>
        <v>343100</v>
      </c>
      <c r="K13" s="174">
        <f t="shared" si="3"/>
      </c>
      <c r="L13" s="174">
        <f t="shared" si="4"/>
      </c>
      <c r="M13" s="174">
        <f t="shared" si="5"/>
      </c>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row>
    <row r="14" spans="1:47" s="67" customFormat="1" ht="12.75" hidden="1">
      <c r="A14" s="81"/>
      <c r="B14" s="57"/>
      <c r="C14" s="88"/>
      <c r="D14" s="89"/>
      <c r="E14" s="90"/>
      <c r="F14" s="91">
        <f t="shared" si="6"/>
        <v>0</v>
      </c>
      <c r="G14" s="167"/>
      <c r="H14" s="174">
        <f t="shared" si="0"/>
      </c>
      <c r="I14" s="174">
        <f t="shared" si="1"/>
      </c>
      <c r="J14" s="174">
        <f t="shared" si="2"/>
      </c>
      <c r="K14" s="174">
        <f t="shared" si="3"/>
      </c>
      <c r="L14" s="174">
        <f t="shared" si="4"/>
      </c>
      <c r="M14" s="174">
        <f t="shared" si="5"/>
      </c>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row>
    <row r="15" spans="1:47" s="67" customFormat="1" ht="12.75" hidden="1">
      <c r="A15" s="25"/>
      <c r="B15" s="57"/>
      <c r="C15" s="88"/>
      <c r="D15" s="89"/>
      <c r="E15" s="90"/>
      <c r="F15" s="91">
        <f t="shared" si="6"/>
        <v>0</v>
      </c>
      <c r="G15" s="167"/>
      <c r="H15" s="174">
        <f t="shared" si="0"/>
      </c>
      <c r="I15" s="174">
        <f t="shared" si="1"/>
      </c>
      <c r="J15" s="174">
        <f t="shared" si="2"/>
      </c>
      <c r="K15" s="174">
        <f t="shared" si="3"/>
      </c>
      <c r="L15" s="174">
        <f t="shared" si="4"/>
      </c>
      <c r="M15" s="174">
        <f t="shared" si="5"/>
      </c>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row>
    <row r="16" spans="1:47" s="67" customFormat="1" ht="25.5" hidden="1">
      <c r="A16" s="251" t="s">
        <v>307</v>
      </c>
      <c r="B16" s="83" t="s">
        <v>80</v>
      </c>
      <c r="C16" s="84" t="s">
        <v>61</v>
      </c>
      <c r="D16" s="85">
        <v>-578815</v>
      </c>
      <c r="E16" s="86">
        <f>SUM(E17)</f>
        <v>0</v>
      </c>
      <c r="F16" s="87">
        <f t="shared" si="6"/>
        <v>-578815</v>
      </c>
      <c r="G16" s="167">
        <f>IF(OR(D16&lt;&gt;F16,F17&lt;&gt;0),"X","")</f>
      </c>
      <c r="H16" s="174">
        <f t="shared" si="0"/>
        <v>-578815</v>
      </c>
      <c r="I16" s="174">
        <f t="shared" si="1"/>
        <v>0</v>
      </c>
      <c r="J16" s="174">
        <f t="shared" si="2"/>
        <v>-578815</v>
      </c>
      <c r="K16" s="174">
        <f t="shared" si="3"/>
      </c>
      <c r="L16" s="174">
        <f t="shared" si="4"/>
      </c>
      <c r="M16" s="174">
        <f t="shared" si="5"/>
      </c>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row>
    <row r="17" spans="1:47" s="67" customFormat="1" ht="12.75" hidden="1">
      <c r="A17" s="25"/>
      <c r="B17" s="92"/>
      <c r="C17" s="88"/>
      <c r="D17" s="89"/>
      <c r="E17" s="90"/>
      <c r="F17" s="91">
        <f t="shared" si="6"/>
        <v>0</v>
      </c>
      <c r="G17" s="167"/>
      <c r="H17" s="174">
        <f t="shared" si="0"/>
      </c>
      <c r="I17" s="174">
        <f t="shared" si="1"/>
      </c>
      <c r="J17" s="174">
        <f t="shared" si="2"/>
      </c>
      <c r="K17" s="174">
        <f t="shared" si="3"/>
      </c>
      <c r="L17" s="174">
        <f t="shared" si="4"/>
      </c>
      <c r="M17" s="174">
        <f t="shared" si="5"/>
      </c>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row>
    <row r="18" spans="1:47" s="67" customFormat="1" ht="12.75" hidden="1">
      <c r="A18" s="25"/>
      <c r="B18" s="168"/>
      <c r="C18" s="101"/>
      <c r="D18" s="102"/>
      <c r="E18" s="97"/>
      <c r="F18" s="109">
        <f t="shared" si="6"/>
        <v>0</v>
      </c>
      <c r="G18" s="167"/>
      <c r="H18" s="174">
        <f t="shared" si="0"/>
      </c>
      <c r="I18" s="174">
        <f t="shared" si="1"/>
      </c>
      <c r="J18" s="174">
        <f t="shared" si="2"/>
      </c>
      <c r="K18" s="174">
        <f t="shared" si="3"/>
      </c>
      <c r="L18" s="174">
        <f t="shared" si="4"/>
      </c>
      <c r="M18" s="174">
        <f t="shared" si="5"/>
      </c>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row>
    <row r="19" spans="1:47" s="67" customFormat="1" ht="15" customHeight="1" hidden="1">
      <c r="A19" s="252" t="s">
        <v>270</v>
      </c>
      <c r="B19" s="328" t="s">
        <v>81</v>
      </c>
      <c r="C19" s="329"/>
      <c r="D19" s="182"/>
      <c r="E19" s="182"/>
      <c r="F19" s="183"/>
      <c r="G19" s="167"/>
      <c r="H19" s="174">
        <f t="shared" si="0"/>
      </c>
      <c r="I19" s="174">
        <f t="shared" si="1"/>
      </c>
      <c r="J19" s="174">
        <f t="shared" si="2"/>
      </c>
      <c r="K19" s="174">
        <f t="shared" si="3"/>
      </c>
      <c r="L19" s="174">
        <f t="shared" si="4"/>
      </c>
      <c r="M19" s="174">
        <f t="shared" si="5"/>
      </c>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row>
    <row r="20" spans="1:47" s="67" customFormat="1" ht="25.5" hidden="1">
      <c r="A20" s="81" t="s">
        <v>189</v>
      </c>
      <c r="B20" s="83" t="s">
        <v>82</v>
      </c>
      <c r="C20" s="84" t="s">
        <v>83</v>
      </c>
      <c r="D20" s="85">
        <v>-541845</v>
      </c>
      <c r="E20" s="86">
        <f>SUM(E21:E22)</f>
        <v>0</v>
      </c>
      <c r="F20" s="87">
        <f>SUM(D20:E20)</f>
        <v>-541845</v>
      </c>
      <c r="G20" s="167">
        <f>IF(OR(D20&lt;&gt;F20,F21&lt;&gt;0),"X","")</f>
      </c>
      <c r="H20" s="174">
        <f t="shared" si="0"/>
        <v>-541845</v>
      </c>
      <c r="I20" s="174">
        <f t="shared" si="1"/>
        <v>0</v>
      </c>
      <c r="J20" s="174">
        <f t="shared" si="2"/>
        <v>-541845</v>
      </c>
      <c r="K20" s="174">
        <f t="shared" si="3"/>
      </c>
      <c r="L20" s="174">
        <f t="shared" si="4"/>
      </c>
      <c r="M20" s="174">
        <f t="shared" si="5"/>
      </c>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row>
    <row r="21" spans="1:47" s="67" customFormat="1" ht="12.75" hidden="1">
      <c r="A21" s="81"/>
      <c r="B21" s="57"/>
      <c r="C21" s="88"/>
      <c r="D21" s="89"/>
      <c r="E21" s="90"/>
      <c r="F21" s="91">
        <f>SUM(D21:E21)</f>
        <v>0</v>
      </c>
      <c r="G21" s="167"/>
      <c r="H21" s="174">
        <f t="shared" si="0"/>
      </c>
      <c r="I21" s="174">
        <f t="shared" si="1"/>
      </c>
      <c r="J21" s="174">
        <f t="shared" si="2"/>
      </c>
      <c r="K21" s="174">
        <f t="shared" si="3"/>
      </c>
      <c r="L21" s="174">
        <f t="shared" si="4"/>
      </c>
      <c r="M21" s="174">
        <f t="shared" si="5"/>
      </c>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row>
    <row r="22" spans="1:47" s="67" customFormat="1" ht="12.75" hidden="1">
      <c r="A22" s="165"/>
      <c r="B22" s="173"/>
      <c r="C22" s="101"/>
      <c r="D22" s="102"/>
      <c r="E22" s="97"/>
      <c r="F22" s="109">
        <f>SUM(D22:E22)</f>
        <v>0</v>
      </c>
      <c r="G22" s="167"/>
      <c r="H22" s="174">
        <f t="shared" si="0"/>
      </c>
      <c r="I22" s="174">
        <f t="shared" si="1"/>
      </c>
      <c r="J22" s="174">
        <f t="shared" si="2"/>
      </c>
      <c r="K22" s="174">
        <f t="shared" si="3"/>
      </c>
      <c r="L22" s="174">
        <f t="shared" si="4"/>
      </c>
      <c r="M22" s="174">
        <f t="shared" si="5"/>
      </c>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row>
    <row r="23" spans="1:47" s="67" customFormat="1" ht="15" customHeight="1" hidden="1">
      <c r="A23" s="253" t="s">
        <v>308</v>
      </c>
      <c r="B23" s="328" t="s">
        <v>26</v>
      </c>
      <c r="C23" s="329"/>
      <c r="D23" s="182"/>
      <c r="E23" s="182"/>
      <c r="F23" s="183"/>
      <c r="G23" s="167"/>
      <c r="H23" s="174">
        <f t="shared" si="0"/>
      </c>
      <c r="I23" s="174">
        <f t="shared" si="1"/>
      </c>
      <c r="J23" s="174">
        <f t="shared" si="2"/>
      </c>
      <c r="K23" s="174">
        <f t="shared" si="3"/>
      </c>
      <c r="L23" s="174">
        <f t="shared" si="4"/>
      </c>
      <c r="M23" s="174">
        <f t="shared" si="5"/>
      </c>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row>
    <row r="24" spans="1:47" s="67" customFormat="1" ht="25.5" hidden="1">
      <c r="A24" s="251" t="s">
        <v>190</v>
      </c>
      <c r="B24" s="83" t="s">
        <v>84</v>
      </c>
      <c r="C24" s="84" t="s">
        <v>85</v>
      </c>
      <c r="D24" s="85">
        <v>1222428</v>
      </c>
      <c r="E24" s="86">
        <f>SUM(E25:E26)</f>
        <v>0</v>
      </c>
      <c r="F24" s="87">
        <f aca="true" t="shared" si="7" ref="F24:F32">SUM(D24:E24)</f>
        <v>1222428</v>
      </c>
      <c r="G24" s="167">
        <f>IF(OR(D24&lt;&gt;F24,F25&lt;&gt;0),"X","")</f>
      </c>
      <c r="H24" s="174">
        <f t="shared" si="0"/>
        <v>1222428</v>
      </c>
      <c r="I24" s="174">
        <f t="shared" si="1"/>
        <v>0</v>
      </c>
      <c r="J24" s="174">
        <f t="shared" si="2"/>
        <v>1222428</v>
      </c>
      <c r="K24" s="174">
        <f t="shared" si="3"/>
      </c>
      <c r="L24" s="174">
        <f t="shared" si="4"/>
      </c>
      <c r="M24" s="174">
        <f t="shared" si="5"/>
      </c>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row>
    <row r="25" spans="1:47" s="67" customFormat="1" ht="12.75" hidden="1">
      <c r="A25" s="81"/>
      <c r="B25" s="57"/>
      <c r="C25" s="88"/>
      <c r="D25" s="89"/>
      <c r="E25" s="90"/>
      <c r="F25" s="91">
        <f t="shared" si="7"/>
        <v>0</v>
      </c>
      <c r="G25" s="167"/>
      <c r="H25" s="174">
        <f t="shared" si="0"/>
      </c>
      <c r="I25" s="174">
        <f t="shared" si="1"/>
      </c>
      <c r="J25" s="174">
        <f t="shared" si="2"/>
      </c>
      <c r="K25" s="174">
        <f t="shared" si="3"/>
      </c>
      <c r="L25" s="174">
        <f t="shared" si="4"/>
      </c>
      <c r="M25" s="174">
        <f t="shared" si="5"/>
      </c>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row>
    <row r="26" spans="1:47" s="67" customFormat="1" ht="12.75" hidden="1">
      <c r="A26" s="25"/>
      <c r="B26" s="57"/>
      <c r="C26" s="88"/>
      <c r="D26" s="89"/>
      <c r="E26" s="90"/>
      <c r="F26" s="91">
        <f t="shared" si="7"/>
        <v>0</v>
      </c>
      <c r="G26" s="167"/>
      <c r="H26" s="174">
        <f t="shared" si="0"/>
      </c>
      <c r="I26" s="174">
        <f t="shared" si="1"/>
      </c>
      <c r="J26" s="174">
        <f t="shared" si="2"/>
      </c>
      <c r="K26" s="174">
        <f t="shared" si="3"/>
      </c>
      <c r="L26" s="174">
        <f t="shared" si="4"/>
      </c>
      <c r="M26" s="174">
        <f t="shared" si="5"/>
      </c>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row>
    <row r="27" spans="1:47" s="67" customFormat="1" ht="25.5" hidden="1">
      <c r="A27" s="251" t="s">
        <v>309</v>
      </c>
      <c r="B27" s="83" t="s">
        <v>86</v>
      </c>
      <c r="C27" s="84" t="s">
        <v>87</v>
      </c>
      <c r="D27" s="85">
        <v>871049</v>
      </c>
      <c r="E27" s="86">
        <f>SUM(E28:E29)</f>
        <v>0</v>
      </c>
      <c r="F27" s="87">
        <f t="shared" si="7"/>
        <v>871049</v>
      </c>
      <c r="G27" s="167">
        <f>IF(OR(D27&lt;&gt;F27,F28&lt;&gt;0),"X","")</f>
      </c>
      <c r="H27" s="174">
        <f t="shared" si="0"/>
        <v>871049</v>
      </c>
      <c r="I27" s="174">
        <f t="shared" si="1"/>
        <v>0</v>
      </c>
      <c r="J27" s="174">
        <f t="shared" si="2"/>
        <v>871049</v>
      </c>
      <c r="K27" s="174">
        <f t="shared" si="3"/>
      </c>
      <c r="L27" s="174">
        <f t="shared" si="4"/>
      </c>
      <c r="M27" s="174">
        <f t="shared" si="5"/>
      </c>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row>
    <row r="28" spans="1:47" s="67" customFormat="1" ht="12.75" hidden="1">
      <c r="A28" s="81"/>
      <c r="B28" s="57"/>
      <c r="C28" s="88"/>
      <c r="D28" s="89"/>
      <c r="E28" s="90"/>
      <c r="F28" s="91">
        <f t="shared" si="7"/>
        <v>0</v>
      </c>
      <c r="G28" s="167"/>
      <c r="H28" s="174">
        <f t="shared" si="0"/>
      </c>
      <c r="I28" s="174">
        <f t="shared" si="1"/>
      </c>
      <c r="J28" s="174">
        <f t="shared" si="2"/>
      </c>
      <c r="K28" s="174">
        <f t="shared" si="3"/>
      </c>
      <c r="L28" s="174">
        <f t="shared" si="4"/>
      </c>
      <c r="M28" s="174">
        <f t="shared" si="5"/>
      </c>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row>
    <row r="29" spans="1:47" s="67" customFormat="1" ht="12.75" hidden="1">
      <c r="A29" s="25"/>
      <c r="B29" s="57"/>
      <c r="C29" s="88"/>
      <c r="D29" s="89"/>
      <c r="E29" s="90"/>
      <c r="F29" s="91">
        <f t="shared" si="7"/>
        <v>0</v>
      </c>
      <c r="G29" s="167"/>
      <c r="H29" s="174">
        <f t="shared" si="0"/>
      </c>
      <c r="I29" s="174">
        <f t="shared" si="1"/>
      </c>
      <c r="J29" s="174">
        <f t="shared" si="2"/>
      </c>
      <c r="K29" s="174">
        <f t="shared" si="3"/>
      </c>
      <c r="L29" s="174">
        <f t="shared" si="4"/>
      </c>
      <c r="M29" s="174">
        <f t="shared" si="5"/>
      </c>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row>
    <row r="30" spans="1:47" s="67" customFormat="1" ht="25.5" hidden="1">
      <c r="A30" s="251" t="s">
        <v>310</v>
      </c>
      <c r="B30" s="83" t="s">
        <v>88</v>
      </c>
      <c r="C30" s="84" t="s">
        <v>89</v>
      </c>
      <c r="D30" s="85">
        <v>17267</v>
      </c>
      <c r="E30" s="86">
        <f>SUM(E31:E32)</f>
        <v>0</v>
      </c>
      <c r="F30" s="87">
        <f t="shared" si="7"/>
        <v>17267</v>
      </c>
      <c r="G30" s="167">
        <f>IF(OR(D30&lt;&gt;F30,F31&lt;&gt;0),"X","")</f>
      </c>
      <c r="H30" s="174">
        <f t="shared" si="0"/>
        <v>17267</v>
      </c>
      <c r="I30" s="174">
        <f t="shared" si="1"/>
        <v>0</v>
      </c>
      <c r="J30" s="174">
        <f t="shared" si="2"/>
        <v>17267</v>
      </c>
      <c r="K30" s="174">
        <f t="shared" si="3"/>
      </c>
      <c r="L30" s="174">
        <f t="shared" si="4"/>
      </c>
      <c r="M30" s="174">
        <f t="shared" si="5"/>
      </c>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row>
    <row r="31" spans="1:47" s="67" customFormat="1" ht="12.75" hidden="1">
      <c r="A31" s="81"/>
      <c r="B31" s="57"/>
      <c r="C31" s="88"/>
      <c r="D31" s="89"/>
      <c r="E31" s="90"/>
      <c r="F31" s="91">
        <f t="shared" si="7"/>
        <v>0</v>
      </c>
      <c r="G31" s="167"/>
      <c r="H31" s="174">
        <f t="shared" si="0"/>
      </c>
      <c r="I31" s="174">
        <f t="shared" si="1"/>
      </c>
      <c r="J31" s="174">
        <f t="shared" si="2"/>
      </c>
      <c r="K31" s="174">
        <f t="shared" si="3"/>
      </c>
      <c r="L31" s="174">
        <f t="shared" si="4"/>
      </c>
      <c r="M31" s="174">
        <f t="shared" si="5"/>
      </c>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row>
    <row r="32" spans="1:47" s="67" customFormat="1" ht="12.75" hidden="1">
      <c r="A32" s="165"/>
      <c r="B32" s="173"/>
      <c r="C32" s="101"/>
      <c r="D32" s="102"/>
      <c r="E32" s="97"/>
      <c r="F32" s="109">
        <f t="shared" si="7"/>
        <v>0</v>
      </c>
      <c r="G32" s="167"/>
      <c r="H32" s="174">
        <f t="shared" si="0"/>
      </c>
      <c r="I32" s="174">
        <f t="shared" si="1"/>
      </c>
      <c r="J32" s="174">
        <f t="shared" si="2"/>
      </c>
      <c r="K32" s="174">
        <f t="shared" si="3"/>
      </c>
      <c r="L32" s="174">
        <f t="shared" si="4"/>
      </c>
      <c r="M32" s="174">
        <f t="shared" si="5"/>
      </c>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row>
    <row r="33" spans="1:47" s="67" customFormat="1" ht="15.75" customHeight="1" hidden="1">
      <c r="A33" s="253" t="s">
        <v>311</v>
      </c>
      <c r="B33" s="328" t="s">
        <v>27</v>
      </c>
      <c r="C33" s="329"/>
      <c r="D33" s="182"/>
      <c r="E33" s="182"/>
      <c r="F33" s="183"/>
      <c r="G33" s="167"/>
      <c r="H33" s="174">
        <f t="shared" si="0"/>
      </c>
      <c r="I33" s="174">
        <f t="shared" si="1"/>
      </c>
      <c r="J33" s="174">
        <f t="shared" si="2"/>
      </c>
      <c r="K33" s="174">
        <f t="shared" si="3"/>
      </c>
      <c r="L33" s="174">
        <f t="shared" si="4"/>
      </c>
      <c r="M33" s="174">
        <f t="shared" si="5"/>
      </c>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row>
    <row r="34" spans="1:47" s="67" customFormat="1" ht="27" customHeight="1" hidden="1">
      <c r="A34" s="251" t="s">
        <v>312</v>
      </c>
      <c r="B34" s="83" t="s">
        <v>90</v>
      </c>
      <c r="C34" s="84" t="s">
        <v>91</v>
      </c>
      <c r="D34" s="85">
        <v>-804875</v>
      </c>
      <c r="E34" s="86">
        <f>SUM(E35:E36)</f>
        <v>0</v>
      </c>
      <c r="F34" s="87">
        <f aca="true" t="shared" si="8" ref="F34:F41">SUM(D34:E34)</f>
        <v>-804875</v>
      </c>
      <c r="G34" s="167">
        <f>IF(OR(D34&lt;&gt;F34,F35&lt;&gt;0),"X","")</f>
      </c>
      <c r="H34" s="174">
        <f t="shared" si="0"/>
        <v>-804875</v>
      </c>
      <c r="I34" s="174">
        <f t="shared" si="1"/>
        <v>0</v>
      </c>
      <c r="J34" s="174">
        <f t="shared" si="2"/>
        <v>-804875</v>
      </c>
      <c r="K34" s="174">
        <f t="shared" si="3"/>
      </c>
      <c r="L34" s="174">
        <f t="shared" si="4"/>
      </c>
      <c r="M34" s="174">
        <f t="shared" si="5"/>
      </c>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row>
    <row r="35" spans="1:47" s="67" customFormat="1" ht="12.75" customHeight="1" hidden="1">
      <c r="A35" s="81"/>
      <c r="B35" s="57"/>
      <c r="C35" s="88"/>
      <c r="D35" s="89"/>
      <c r="E35" s="90"/>
      <c r="F35" s="91">
        <f t="shared" si="8"/>
        <v>0</v>
      </c>
      <c r="G35" s="167"/>
      <c r="H35" s="174">
        <f t="shared" si="0"/>
      </c>
      <c r="I35" s="174">
        <f t="shared" si="1"/>
      </c>
      <c r="J35" s="174">
        <f t="shared" si="2"/>
      </c>
      <c r="K35" s="174">
        <f t="shared" si="3"/>
      </c>
      <c r="L35" s="174">
        <f t="shared" si="4"/>
      </c>
      <c r="M35" s="174">
        <f t="shared" si="5"/>
      </c>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row>
    <row r="36" spans="1:47" s="67" customFormat="1" ht="16.5" customHeight="1" hidden="1">
      <c r="A36" s="25"/>
      <c r="B36" s="57"/>
      <c r="C36" s="88"/>
      <c r="D36" s="89"/>
      <c r="E36" s="90"/>
      <c r="F36" s="91">
        <f t="shared" si="8"/>
        <v>0</v>
      </c>
      <c r="G36" s="167"/>
      <c r="H36" s="174">
        <f t="shared" si="0"/>
      </c>
      <c r="I36" s="174">
        <f t="shared" si="1"/>
      </c>
      <c r="J36" s="174">
        <f t="shared" si="2"/>
      </c>
      <c r="K36" s="174">
        <f t="shared" si="3"/>
      </c>
      <c r="L36" s="174">
        <f t="shared" si="4"/>
      </c>
      <c r="M36" s="174">
        <f t="shared" si="5"/>
      </c>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row>
    <row r="37" spans="1:47" s="67" customFormat="1" ht="25.5" hidden="1">
      <c r="A37" s="251" t="s">
        <v>272</v>
      </c>
      <c r="B37" s="83" t="s">
        <v>92</v>
      </c>
      <c r="C37" s="84" t="s">
        <v>93</v>
      </c>
      <c r="D37" s="85">
        <v>-1114161</v>
      </c>
      <c r="E37" s="86">
        <f>SUM(E38:E41)</f>
        <v>0</v>
      </c>
      <c r="F37" s="87">
        <f t="shared" si="8"/>
        <v>-1114161</v>
      </c>
      <c r="G37" s="167">
        <f>IF(OR(D37&lt;&gt;F37,F38&lt;&gt;0),"X","")</f>
      </c>
      <c r="H37" s="174">
        <f t="shared" si="0"/>
        <v>-1114161</v>
      </c>
      <c r="I37" s="174">
        <f t="shared" si="1"/>
        <v>0</v>
      </c>
      <c r="J37" s="174">
        <f t="shared" si="2"/>
        <v>-1114161</v>
      </c>
      <c r="K37" s="174">
        <f t="shared" si="3"/>
      </c>
      <c r="L37" s="174">
        <f t="shared" si="4"/>
      </c>
      <c r="M37" s="174">
        <f t="shared" si="5"/>
      </c>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row>
    <row r="38" spans="1:47" s="67" customFormat="1" ht="12.75" hidden="1">
      <c r="A38" s="81"/>
      <c r="B38" s="57"/>
      <c r="C38" s="88"/>
      <c r="D38" s="89"/>
      <c r="E38" s="90"/>
      <c r="F38" s="91">
        <f t="shared" si="8"/>
        <v>0</v>
      </c>
      <c r="G38" s="167"/>
      <c r="H38" s="174">
        <f t="shared" si="0"/>
      </c>
      <c r="I38" s="174">
        <f t="shared" si="1"/>
      </c>
      <c r="J38" s="174">
        <f t="shared" si="2"/>
      </c>
      <c r="K38" s="174">
        <f t="shared" si="3"/>
      </c>
      <c r="L38" s="174">
        <f t="shared" si="4"/>
      </c>
      <c r="M38" s="174">
        <f t="shared" si="5"/>
      </c>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row>
    <row r="39" spans="1:47" s="67" customFormat="1" ht="12.75" hidden="1">
      <c r="A39" s="25"/>
      <c r="B39" s="215"/>
      <c r="C39" s="217"/>
      <c r="D39" s="218"/>
      <c r="E39" s="219"/>
      <c r="F39" s="244">
        <f>SUM(D39-E39)</f>
        <v>0</v>
      </c>
      <c r="G39" s="167"/>
      <c r="H39" s="174">
        <f t="shared" si="0"/>
      </c>
      <c r="I39" s="174">
        <f t="shared" si="1"/>
      </c>
      <c r="J39" s="174">
        <f t="shared" si="2"/>
      </c>
      <c r="K39" s="174">
        <f t="shared" si="3"/>
      </c>
      <c r="L39" s="174">
        <f t="shared" si="4"/>
      </c>
      <c r="M39" s="174">
        <f t="shared" si="5"/>
      </c>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row>
    <row r="40" spans="1:47" s="67" customFormat="1" ht="14.25" customHeight="1" hidden="1">
      <c r="A40" s="25"/>
      <c r="B40" s="215"/>
      <c r="C40" s="217"/>
      <c r="D40" s="218"/>
      <c r="E40" s="219"/>
      <c r="F40" s="220">
        <f>SUM(D40-E40)</f>
        <v>0</v>
      </c>
      <c r="G40" s="167"/>
      <c r="H40" s="174">
        <f t="shared" si="0"/>
      </c>
      <c r="I40" s="174">
        <f t="shared" si="1"/>
      </c>
      <c r="J40" s="174">
        <f t="shared" si="2"/>
      </c>
      <c r="K40" s="174">
        <f t="shared" si="3"/>
      </c>
      <c r="L40" s="174">
        <f t="shared" si="4"/>
      </c>
      <c r="M40" s="174">
        <f t="shared" si="5"/>
      </c>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row>
    <row r="41" spans="1:47" s="67" customFormat="1" ht="12.75" hidden="1">
      <c r="A41" s="81"/>
      <c r="B41" s="93"/>
      <c r="C41" s="94"/>
      <c r="D41" s="95"/>
      <c r="E41" s="90"/>
      <c r="F41" s="91">
        <f t="shared" si="8"/>
        <v>0</v>
      </c>
      <c r="G41" s="167"/>
      <c r="H41" s="174">
        <f t="shared" si="0"/>
      </c>
      <c r="I41" s="174">
        <f t="shared" si="1"/>
      </c>
      <c r="J41" s="174">
        <f t="shared" si="2"/>
      </c>
      <c r="K41" s="174">
        <f t="shared" si="3"/>
      </c>
      <c r="L41" s="174">
        <f t="shared" si="4"/>
      </c>
      <c r="M41" s="174">
        <f t="shared" si="5"/>
      </c>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row>
    <row r="42" spans="1:47" s="67" customFormat="1" ht="25.5" hidden="1">
      <c r="A42" s="251" t="s">
        <v>313</v>
      </c>
      <c r="B42" s="83" t="s">
        <v>94</v>
      </c>
      <c r="C42" s="84" t="s">
        <v>95</v>
      </c>
      <c r="D42" s="85">
        <v>248809</v>
      </c>
      <c r="E42" s="86">
        <f>SUM(E43:E44)</f>
        <v>0</v>
      </c>
      <c r="F42" s="87">
        <f>SUM(D42:E42)</f>
        <v>248809</v>
      </c>
      <c r="G42" s="167">
        <f>IF(OR(D42&lt;&gt;F42,F43&lt;&gt;0),"X","")</f>
      </c>
      <c r="H42" s="174">
        <f t="shared" si="0"/>
        <v>248809</v>
      </c>
      <c r="I42" s="174">
        <f t="shared" si="1"/>
        <v>0</v>
      </c>
      <c r="J42" s="174">
        <f t="shared" si="2"/>
        <v>248809</v>
      </c>
      <c r="K42" s="174">
        <f t="shared" si="3"/>
      </c>
      <c r="L42" s="174">
        <f t="shared" si="4"/>
      </c>
      <c r="M42" s="174">
        <f t="shared" si="5"/>
      </c>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row>
    <row r="43" spans="1:47" s="67" customFormat="1" ht="12.75" hidden="1">
      <c r="A43" s="81"/>
      <c r="B43" s="57"/>
      <c r="C43" s="88"/>
      <c r="D43" s="89"/>
      <c r="E43" s="90"/>
      <c r="F43" s="91">
        <f>SUM(D43:E43)</f>
        <v>0</v>
      </c>
      <c r="G43" s="167"/>
      <c r="H43" s="174">
        <f t="shared" si="0"/>
      </c>
      <c r="I43" s="174">
        <f t="shared" si="1"/>
      </c>
      <c r="J43" s="174">
        <f t="shared" si="2"/>
      </c>
      <c r="K43" s="174">
        <f t="shared" si="3"/>
      </c>
      <c r="L43" s="174">
        <f t="shared" si="4"/>
      </c>
      <c r="M43" s="174">
        <f t="shared" si="5"/>
      </c>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row>
    <row r="44" spans="1:47" s="67" customFormat="1" ht="12.75" hidden="1">
      <c r="A44" s="165"/>
      <c r="B44" s="173"/>
      <c r="C44" s="101"/>
      <c r="D44" s="102"/>
      <c r="E44" s="97"/>
      <c r="F44" s="109">
        <f>SUM(D44:E44)</f>
        <v>0</v>
      </c>
      <c r="G44" s="167"/>
      <c r="H44" s="174">
        <f t="shared" si="0"/>
      </c>
      <c r="I44" s="174">
        <f t="shared" si="1"/>
      </c>
      <c r="J44" s="174">
        <f t="shared" si="2"/>
      </c>
      <c r="K44" s="174">
        <f t="shared" si="3"/>
      </c>
      <c r="L44" s="174">
        <f t="shared" si="4"/>
      </c>
      <c r="M44" s="174">
        <f t="shared" si="5"/>
      </c>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row>
    <row r="45" spans="1:47" s="67" customFormat="1" ht="15" customHeight="1" hidden="1">
      <c r="A45" s="253" t="s">
        <v>314</v>
      </c>
      <c r="B45" s="328" t="s">
        <v>96</v>
      </c>
      <c r="C45" s="329"/>
      <c r="D45" s="182"/>
      <c r="E45" s="182"/>
      <c r="F45" s="183"/>
      <c r="G45" s="167"/>
      <c r="H45" s="174">
        <f t="shared" si="0"/>
      </c>
      <c r="I45" s="174">
        <f t="shared" si="1"/>
      </c>
      <c r="J45" s="174">
        <f t="shared" si="2"/>
      </c>
      <c r="K45" s="174">
        <f t="shared" si="3"/>
      </c>
      <c r="L45" s="174">
        <f t="shared" si="4"/>
      </c>
      <c r="M45" s="174">
        <f t="shared" si="5"/>
      </c>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row>
    <row r="46" spans="1:47" s="67" customFormat="1" ht="25.5" hidden="1">
      <c r="A46" s="251" t="s">
        <v>315</v>
      </c>
      <c r="B46" s="83" t="s">
        <v>97</v>
      </c>
      <c r="C46" s="84" t="s">
        <v>98</v>
      </c>
      <c r="D46" s="85">
        <v>31985</v>
      </c>
      <c r="E46" s="86">
        <f>SUM(E47:E48)</f>
        <v>0</v>
      </c>
      <c r="F46" s="87">
        <f aca="true" t="shared" si="9" ref="F46:F51">SUM(D46:E46)</f>
        <v>31985</v>
      </c>
      <c r="G46" s="167">
        <f>IF(OR(D46&lt;&gt;F46,F47&lt;&gt;0),"X","")</f>
      </c>
      <c r="H46" s="174">
        <f t="shared" si="0"/>
        <v>31985</v>
      </c>
      <c r="I46" s="174">
        <f t="shared" si="1"/>
        <v>0</v>
      </c>
      <c r="J46" s="174">
        <f t="shared" si="2"/>
        <v>31985</v>
      </c>
      <c r="K46" s="174">
        <f t="shared" si="3"/>
      </c>
      <c r="L46" s="174">
        <f t="shared" si="4"/>
      </c>
      <c r="M46" s="174">
        <f t="shared" si="5"/>
      </c>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row>
    <row r="47" spans="1:47" s="67" customFormat="1" ht="12.75" hidden="1">
      <c r="A47" s="81"/>
      <c r="B47" s="57"/>
      <c r="C47" s="88"/>
      <c r="D47" s="89"/>
      <c r="E47" s="90"/>
      <c r="F47" s="91">
        <f t="shared" si="9"/>
        <v>0</v>
      </c>
      <c r="G47" s="167"/>
      <c r="H47" s="174">
        <f t="shared" si="0"/>
      </c>
      <c r="I47" s="174">
        <f t="shared" si="1"/>
      </c>
      <c r="J47" s="174">
        <f t="shared" si="2"/>
      </c>
      <c r="K47" s="174">
        <f t="shared" si="3"/>
      </c>
      <c r="L47" s="174">
        <f t="shared" si="4"/>
      </c>
      <c r="M47" s="174">
        <f t="shared" si="5"/>
      </c>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row>
    <row r="48" spans="1:47" s="67" customFormat="1" ht="12.75" hidden="1">
      <c r="A48" s="25"/>
      <c r="B48" s="57"/>
      <c r="C48" s="88"/>
      <c r="D48" s="89"/>
      <c r="E48" s="90"/>
      <c r="F48" s="91">
        <f t="shared" si="9"/>
        <v>0</v>
      </c>
      <c r="G48" s="167"/>
      <c r="H48" s="174">
        <f t="shared" si="0"/>
      </c>
      <c r="I48" s="174">
        <f t="shared" si="1"/>
      </c>
      <c r="J48" s="174">
        <f t="shared" si="2"/>
      </c>
      <c r="K48" s="174">
        <f t="shared" si="3"/>
      </c>
      <c r="L48" s="174">
        <f t="shared" si="4"/>
      </c>
      <c r="M48" s="174">
        <f t="shared" si="5"/>
      </c>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row>
    <row r="49" spans="1:47" s="67" customFormat="1" ht="25.5" hidden="1">
      <c r="A49" s="251" t="s">
        <v>191</v>
      </c>
      <c r="B49" s="83" t="s">
        <v>99</v>
      </c>
      <c r="C49" s="84" t="s">
        <v>100</v>
      </c>
      <c r="D49" s="85">
        <v>-196752</v>
      </c>
      <c r="E49" s="86">
        <f>SUM(E50:E51)</f>
        <v>0</v>
      </c>
      <c r="F49" s="87">
        <f t="shared" si="9"/>
        <v>-196752</v>
      </c>
      <c r="G49" s="167">
        <f>IF(OR(D49&lt;&gt;F49,F50&lt;&gt;0),"X","")</f>
      </c>
      <c r="H49" s="174">
        <f t="shared" si="0"/>
        <v>-196752</v>
      </c>
      <c r="I49" s="174">
        <f t="shared" si="1"/>
        <v>0</v>
      </c>
      <c r="J49" s="174">
        <f t="shared" si="2"/>
        <v>-196752</v>
      </c>
      <c r="K49" s="174">
        <f t="shared" si="3"/>
      </c>
      <c r="L49" s="174">
        <f t="shared" si="4"/>
      </c>
      <c r="M49" s="174">
        <f t="shared" si="5"/>
      </c>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row>
    <row r="50" spans="1:47" s="67" customFormat="1" ht="12.75" hidden="1">
      <c r="A50" s="81"/>
      <c r="B50" s="57"/>
      <c r="C50" s="88"/>
      <c r="D50" s="89"/>
      <c r="E50" s="90"/>
      <c r="F50" s="91">
        <f t="shared" si="9"/>
        <v>0</v>
      </c>
      <c r="G50" s="167"/>
      <c r="H50" s="174">
        <f t="shared" si="0"/>
      </c>
      <c r="I50" s="174">
        <f t="shared" si="1"/>
      </c>
      <c r="J50" s="174">
        <f t="shared" si="2"/>
      </c>
      <c r="K50" s="174">
        <f t="shared" si="3"/>
      </c>
      <c r="L50" s="174">
        <f t="shared" si="4"/>
      </c>
      <c r="M50" s="174">
        <f t="shared" si="5"/>
      </c>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row>
    <row r="51" spans="1:47" s="67" customFormat="1" ht="12.75" hidden="1">
      <c r="A51" s="165"/>
      <c r="B51" s="173"/>
      <c r="C51" s="101"/>
      <c r="D51" s="102"/>
      <c r="E51" s="97"/>
      <c r="F51" s="109">
        <f t="shared" si="9"/>
        <v>0</v>
      </c>
      <c r="G51" s="167"/>
      <c r="H51" s="174">
        <f t="shared" si="0"/>
      </c>
      <c r="I51" s="174">
        <f t="shared" si="1"/>
      </c>
      <c r="J51" s="174">
        <f t="shared" si="2"/>
      </c>
      <c r="K51" s="174">
        <f t="shared" si="3"/>
      </c>
      <c r="L51" s="174">
        <f t="shared" si="4"/>
      </c>
      <c r="M51" s="174">
        <f t="shared" si="5"/>
      </c>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row>
    <row r="52" spans="1:47" s="67" customFormat="1" ht="15" customHeight="1" hidden="1">
      <c r="A52" s="254" t="s">
        <v>316</v>
      </c>
      <c r="B52" s="328" t="s">
        <v>28</v>
      </c>
      <c r="C52" s="329"/>
      <c r="D52" s="182"/>
      <c r="E52" s="182"/>
      <c r="F52" s="183"/>
      <c r="G52" s="167"/>
      <c r="H52" s="174">
        <f t="shared" si="0"/>
      </c>
      <c r="I52" s="174">
        <f t="shared" si="1"/>
      </c>
      <c r="J52" s="174">
        <f t="shared" si="2"/>
      </c>
      <c r="K52" s="174">
        <f t="shared" si="3"/>
      </c>
      <c r="L52" s="174">
        <f t="shared" si="4"/>
      </c>
      <c r="M52" s="174">
        <f t="shared" si="5"/>
      </c>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row>
    <row r="53" spans="1:47" s="67" customFormat="1" ht="25.5" hidden="1">
      <c r="A53" s="251" t="s">
        <v>317</v>
      </c>
      <c r="B53" s="83" t="s">
        <v>105</v>
      </c>
      <c r="C53" s="84" t="s">
        <v>101</v>
      </c>
      <c r="D53" s="85">
        <v>-412438</v>
      </c>
      <c r="E53" s="86">
        <f>SUM(E54:E55)</f>
        <v>0</v>
      </c>
      <c r="F53" s="87">
        <f aca="true" t="shared" si="10" ref="F53:F64">SUM(D53:E53)</f>
        <v>-412438</v>
      </c>
      <c r="G53" s="167">
        <f>IF(OR(D53&lt;&gt;F53,F54&lt;&gt;0),"X","")</f>
      </c>
      <c r="H53" s="174">
        <f t="shared" si="0"/>
        <v>-412438</v>
      </c>
      <c r="I53" s="174">
        <f t="shared" si="1"/>
        <v>0</v>
      </c>
      <c r="J53" s="174">
        <f t="shared" si="2"/>
        <v>-412438</v>
      </c>
      <c r="K53" s="174">
        <f t="shared" si="3"/>
      </c>
      <c r="L53" s="174">
        <f t="shared" si="4"/>
      </c>
      <c r="M53" s="174">
        <f t="shared" si="5"/>
      </c>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row>
    <row r="54" spans="1:47" s="67" customFormat="1" ht="12.75" hidden="1">
      <c r="A54" s="81"/>
      <c r="B54" s="57"/>
      <c r="C54" s="88"/>
      <c r="D54" s="89"/>
      <c r="E54" s="90"/>
      <c r="F54" s="91">
        <f t="shared" si="10"/>
        <v>0</v>
      </c>
      <c r="G54" s="167"/>
      <c r="H54" s="174">
        <f t="shared" si="0"/>
      </c>
      <c r="I54" s="174">
        <f t="shared" si="1"/>
      </c>
      <c r="J54" s="174">
        <f t="shared" si="2"/>
      </c>
      <c r="K54" s="174">
        <f t="shared" si="3"/>
      </c>
      <c r="L54" s="174">
        <f t="shared" si="4"/>
      </c>
      <c r="M54" s="174">
        <f t="shared" si="5"/>
      </c>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row>
    <row r="55" spans="1:47" s="67" customFormat="1" ht="12.75" hidden="1">
      <c r="A55" s="25"/>
      <c r="B55" s="57"/>
      <c r="C55" s="88"/>
      <c r="D55" s="89"/>
      <c r="E55" s="90"/>
      <c r="F55" s="91">
        <f t="shared" si="10"/>
        <v>0</v>
      </c>
      <c r="G55" s="167"/>
      <c r="H55" s="174">
        <f t="shared" si="0"/>
      </c>
      <c r="I55" s="174">
        <f t="shared" si="1"/>
      </c>
      <c r="J55" s="174">
        <f t="shared" si="2"/>
      </c>
      <c r="K55" s="174">
        <f t="shared" si="3"/>
      </c>
      <c r="L55" s="174">
        <f t="shared" si="4"/>
      </c>
      <c r="M55" s="174">
        <f t="shared" si="5"/>
      </c>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row>
    <row r="56" spans="1:47" s="67" customFormat="1" ht="25.5" hidden="1">
      <c r="A56" s="251" t="s">
        <v>318</v>
      </c>
      <c r="B56" s="83" t="s">
        <v>106</v>
      </c>
      <c r="C56" s="84" t="s">
        <v>102</v>
      </c>
      <c r="D56" s="85">
        <v>-827248</v>
      </c>
      <c r="E56" s="86">
        <f>SUM(E57:E58)</f>
        <v>0</v>
      </c>
      <c r="F56" s="87">
        <f t="shared" si="10"/>
        <v>-827248</v>
      </c>
      <c r="G56" s="167">
        <f>IF(OR(D56&lt;&gt;F56,F57&lt;&gt;0),"X","")</f>
      </c>
      <c r="H56" s="174">
        <f t="shared" si="0"/>
        <v>-827248</v>
      </c>
      <c r="I56" s="174">
        <f t="shared" si="1"/>
        <v>0</v>
      </c>
      <c r="J56" s="174">
        <f t="shared" si="2"/>
        <v>-827248</v>
      </c>
      <c r="K56" s="174">
        <f t="shared" si="3"/>
      </c>
      <c r="L56" s="174">
        <f t="shared" si="4"/>
      </c>
      <c r="M56" s="174">
        <f t="shared" si="5"/>
      </c>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row>
    <row r="57" spans="1:47" s="67" customFormat="1" ht="12.75" hidden="1">
      <c r="A57" s="81"/>
      <c r="B57" s="57"/>
      <c r="C57" s="88"/>
      <c r="D57" s="89"/>
      <c r="E57" s="90"/>
      <c r="F57" s="91">
        <f t="shared" si="10"/>
        <v>0</v>
      </c>
      <c r="G57" s="167"/>
      <c r="H57" s="174">
        <f t="shared" si="0"/>
      </c>
      <c r="I57" s="174">
        <f t="shared" si="1"/>
      </c>
      <c r="J57" s="174">
        <f t="shared" si="2"/>
      </c>
      <c r="K57" s="174">
        <f t="shared" si="3"/>
      </c>
      <c r="L57" s="174">
        <f t="shared" si="4"/>
      </c>
      <c r="M57" s="174">
        <f t="shared" si="5"/>
      </c>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row>
    <row r="58" spans="1:47" s="67" customFormat="1" ht="12.75" hidden="1">
      <c r="A58" s="25"/>
      <c r="B58" s="57"/>
      <c r="C58" s="88"/>
      <c r="D58" s="89"/>
      <c r="E58" s="90"/>
      <c r="F58" s="91">
        <f t="shared" si="10"/>
        <v>0</v>
      </c>
      <c r="G58" s="167"/>
      <c r="H58" s="174">
        <f t="shared" si="0"/>
      </c>
      <c r="I58" s="174">
        <f t="shared" si="1"/>
      </c>
      <c r="J58" s="174">
        <f t="shared" si="2"/>
      </c>
      <c r="K58" s="174">
        <f t="shared" si="3"/>
      </c>
      <c r="L58" s="174">
        <f t="shared" si="4"/>
      </c>
      <c r="M58" s="174">
        <f t="shared" si="5"/>
      </c>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row>
    <row r="59" spans="1:47" s="67" customFormat="1" ht="25.5" hidden="1">
      <c r="A59" s="251" t="s">
        <v>319</v>
      </c>
      <c r="B59" s="83" t="s">
        <v>107</v>
      </c>
      <c r="C59" s="84" t="s">
        <v>103</v>
      </c>
      <c r="D59" s="85">
        <v>-616631</v>
      </c>
      <c r="E59" s="86">
        <f>SUM(E60:E61)</f>
        <v>0</v>
      </c>
      <c r="F59" s="87">
        <f t="shared" si="10"/>
        <v>-616631</v>
      </c>
      <c r="G59" s="167">
        <f>IF(OR(D59&lt;&gt;F59,F60&lt;&gt;0),"X","")</f>
      </c>
      <c r="H59" s="174">
        <f t="shared" si="0"/>
        <v>-616631</v>
      </c>
      <c r="I59" s="174">
        <f t="shared" si="1"/>
        <v>0</v>
      </c>
      <c r="J59" s="174">
        <f t="shared" si="2"/>
        <v>-616631</v>
      </c>
      <c r="K59" s="174">
        <f t="shared" si="3"/>
      </c>
      <c r="L59" s="174">
        <f t="shared" si="4"/>
      </c>
      <c r="M59" s="174">
        <f t="shared" si="5"/>
      </c>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row>
    <row r="60" spans="1:47" s="67" customFormat="1" ht="12.75" hidden="1">
      <c r="A60" s="81"/>
      <c r="B60" s="57"/>
      <c r="C60" s="88"/>
      <c r="D60" s="89"/>
      <c r="E60" s="90"/>
      <c r="F60" s="91">
        <f t="shared" si="10"/>
        <v>0</v>
      </c>
      <c r="G60" s="167"/>
      <c r="H60" s="174">
        <f t="shared" si="0"/>
      </c>
      <c r="I60" s="174">
        <f t="shared" si="1"/>
      </c>
      <c r="J60" s="174">
        <f t="shared" si="2"/>
      </c>
      <c r="K60" s="174">
        <f t="shared" si="3"/>
      </c>
      <c r="L60" s="174">
        <f t="shared" si="4"/>
      </c>
      <c r="M60" s="174">
        <f t="shared" si="5"/>
      </c>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row>
    <row r="61" spans="1:47" s="67" customFormat="1" ht="12.75" hidden="1">
      <c r="A61" s="81"/>
      <c r="B61" s="57"/>
      <c r="C61" s="88"/>
      <c r="D61" s="89"/>
      <c r="E61" s="90"/>
      <c r="F61" s="91">
        <f t="shared" si="10"/>
        <v>0</v>
      </c>
      <c r="G61" s="167"/>
      <c r="H61" s="174">
        <f t="shared" si="0"/>
      </c>
      <c r="I61" s="174">
        <f t="shared" si="1"/>
      </c>
      <c r="J61" s="174">
        <f t="shared" si="2"/>
      </c>
      <c r="K61" s="174">
        <f t="shared" si="3"/>
      </c>
      <c r="L61" s="174">
        <f t="shared" si="4"/>
      </c>
      <c r="M61" s="174">
        <f t="shared" si="5"/>
      </c>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row>
    <row r="62" spans="1:47" s="67" customFormat="1" ht="25.5" hidden="1">
      <c r="A62" s="251" t="s">
        <v>320</v>
      </c>
      <c r="B62" s="83" t="s">
        <v>108</v>
      </c>
      <c r="C62" s="84" t="s">
        <v>104</v>
      </c>
      <c r="D62" s="85">
        <v>104286</v>
      </c>
      <c r="E62" s="86">
        <f>SUM(E63:E64)</f>
        <v>0</v>
      </c>
      <c r="F62" s="87">
        <f t="shared" si="10"/>
        <v>104286</v>
      </c>
      <c r="G62" s="167">
        <f>IF(OR(D62&lt;&gt;F62,F63&lt;&gt;0),"X","")</f>
      </c>
      <c r="H62" s="174">
        <f t="shared" si="0"/>
        <v>104286</v>
      </c>
      <c r="I62" s="174">
        <f t="shared" si="1"/>
        <v>0</v>
      </c>
      <c r="J62" s="174">
        <f t="shared" si="2"/>
        <v>104286</v>
      </c>
      <c r="K62" s="174">
        <f t="shared" si="3"/>
      </c>
      <c r="L62" s="174">
        <f t="shared" si="4"/>
      </c>
      <c r="M62" s="174">
        <f t="shared" si="5"/>
      </c>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row>
    <row r="63" spans="1:47" s="67" customFormat="1" ht="12.75" hidden="1">
      <c r="A63" s="81"/>
      <c r="B63" s="57"/>
      <c r="C63" s="88"/>
      <c r="D63" s="89"/>
      <c r="E63" s="90"/>
      <c r="F63" s="91">
        <f t="shared" si="10"/>
        <v>0</v>
      </c>
      <c r="G63" s="258"/>
      <c r="H63" s="174">
        <f t="shared" si="0"/>
      </c>
      <c r="I63" s="174">
        <f t="shared" si="1"/>
      </c>
      <c r="J63" s="174">
        <f t="shared" si="2"/>
      </c>
      <c r="K63" s="174">
        <f t="shared" si="3"/>
      </c>
      <c r="L63" s="174">
        <f t="shared" si="4"/>
      </c>
      <c r="M63" s="174">
        <f t="shared" si="5"/>
      </c>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row>
    <row r="64" spans="1:47" s="67" customFormat="1" ht="12.75" hidden="1">
      <c r="A64" s="165"/>
      <c r="B64" s="57"/>
      <c r="C64" s="88"/>
      <c r="D64" s="89"/>
      <c r="E64" s="90"/>
      <c r="F64" s="91">
        <f t="shared" si="10"/>
        <v>0</v>
      </c>
      <c r="G64" s="167"/>
      <c r="H64" s="174">
        <f t="shared" si="0"/>
      </c>
      <c r="I64" s="174">
        <f t="shared" si="1"/>
      </c>
      <c r="J64" s="174">
        <f t="shared" si="2"/>
      </c>
      <c r="K64" s="174">
        <f t="shared" si="3"/>
      </c>
      <c r="L64" s="174">
        <f t="shared" si="4"/>
      </c>
      <c r="M64" s="174">
        <f t="shared" si="5"/>
      </c>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row>
    <row r="65" spans="1:47" s="67" customFormat="1" ht="15" customHeight="1" hidden="1">
      <c r="A65" s="98" t="s">
        <v>6</v>
      </c>
      <c r="B65" s="353" t="s">
        <v>7</v>
      </c>
      <c r="C65" s="329"/>
      <c r="D65" s="184"/>
      <c r="E65" s="184"/>
      <c r="F65" s="185"/>
      <c r="G65" s="167"/>
      <c r="H65" s="174">
        <f t="shared" si="0"/>
      </c>
      <c r="I65" s="174">
        <f t="shared" si="1"/>
      </c>
      <c r="J65" s="174">
        <f t="shared" si="2"/>
      </c>
      <c r="K65" s="174">
        <f t="shared" si="3"/>
      </c>
      <c r="L65" s="174">
        <f t="shared" si="4"/>
      </c>
      <c r="M65" s="174">
        <f t="shared" si="5"/>
      </c>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row>
    <row r="66" spans="1:47" s="67" customFormat="1" ht="15" customHeight="1" hidden="1">
      <c r="A66" s="254" t="s">
        <v>321</v>
      </c>
      <c r="B66" s="328" t="s">
        <v>29</v>
      </c>
      <c r="C66" s="329"/>
      <c r="D66" s="182"/>
      <c r="E66" s="182"/>
      <c r="F66" s="183"/>
      <c r="G66" s="167"/>
      <c r="H66" s="174">
        <f t="shared" si="0"/>
      </c>
      <c r="I66" s="174">
        <f t="shared" si="1"/>
      </c>
      <c r="J66" s="174">
        <f t="shared" si="2"/>
      </c>
      <c r="K66" s="174">
        <f t="shared" si="3"/>
      </c>
      <c r="L66" s="174">
        <f t="shared" si="4"/>
      </c>
      <c r="M66" s="174">
        <f t="shared" si="5"/>
      </c>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row>
    <row r="67" spans="1:47" s="67" customFormat="1" ht="25.5" hidden="1">
      <c r="A67" s="251" t="s">
        <v>192</v>
      </c>
      <c r="B67" s="83" t="s">
        <v>109</v>
      </c>
      <c r="C67" s="84" t="s">
        <v>112</v>
      </c>
      <c r="D67" s="85">
        <v>-1952272</v>
      </c>
      <c r="E67" s="86">
        <f>SUM(E68:E69)</f>
        <v>0</v>
      </c>
      <c r="F67" s="87">
        <f aca="true" t="shared" si="11" ref="F67:F78">SUM(D67:E67)</f>
        <v>-1952272</v>
      </c>
      <c r="G67" s="167">
        <f>IF(OR(D67&lt;&gt;F67,F68&lt;&gt;0),"X","")</f>
      </c>
      <c r="H67" s="174">
        <f t="shared" si="0"/>
        <v>-1952272</v>
      </c>
      <c r="I67" s="174">
        <f t="shared" si="1"/>
        <v>0</v>
      </c>
      <c r="J67" s="174">
        <f t="shared" si="2"/>
        <v>-1952272</v>
      </c>
      <c r="K67" s="174">
        <f t="shared" si="3"/>
      </c>
      <c r="L67" s="174">
        <f t="shared" si="4"/>
      </c>
      <c r="M67" s="174">
        <f t="shared" si="5"/>
      </c>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row>
    <row r="68" spans="1:47" s="67" customFormat="1" ht="12.75" hidden="1">
      <c r="A68" s="81"/>
      <c r="B68" s="57"/>
      <c r="C68" s="88"/>
      <c r="D68" s="89"/>
      <c r="E68" s="90"/>
      <c r="F68" s="91">
        <f t="shared" si="11"/>
        <v>0</v>
      </c>
      <c r="G68" s="167"/>
      <c r="H68" s="174">
        <f t="shared" si="0"/>
      </c>
      <c r="I68" s="174">
        <f t="shared" si="1"/>
      </c>
      <c r="J68" s="174">
        <f t="shared" si="2"/>
      </c>
      <c r="K68" s="174">
        <f t="shared" si="3"/>
      </c>
      <c r="L68" s="174">
        <f t="shared" si="4"/>
      </c>
      <c r="M68" s="174">
        <f t="shared" si="5"/>
      </c>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row>
    <row r="69" spans="1:47" s="67" customFormat="1" ht="12.75" hidden="1">
      <c r="A69" s="25"/>
      <c r="B69" s="57"/>
      <c r="C69" s="88"/>
      <c r="D69" s="89"/>
      <c r="E69" s="90"/>
      <c r="F69" s="91">
        <f t="shared" si="11"/>
        <v>0</v>
      </c>
      <c r="G69" s="167"/>
      <c r="H69" s="174">
        <f t="shared" si="0"/>
      </c>
      <c r="I69" s="174">
        <f t="shared" si="1"/>
      </c>
      <c r="J69" s="174">
        <f t="shared" si="2"/>
      </c>
      <c r="K69" s="174">
        <f t="shared" si="3"/>
      </c>
      <c r="L69" s="174">
        <f t="shared" si="4"/>
      </c>
      <c r="M69" s="174">
        <f t="shared" si="5"/>
      </c>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row>
    <row r="70" spans="1:47" s="67" customFormat="1" ht="25.5" hidden="1">
      <c r="A70" s="251" t="s">
        <v>322</v>
      </c>
      <c r="B70" s="83" t="s">
        <v>62</v>
      </c>
      <c r="C70" s="84" t="s">
        <v>113</v>
      </c>
      <c r="D70" s="85">
        <v>-1875983</v>
      </c>
      <c r="E70" s="86">
        <f>SUM(E71:E72)</f>
        <v>0</v>
      </c>
      <c r="F70" s="87">
        <f t="shared" si="11"/>
        <v>-1875983</v>
      </c>
      <c r="G70" s="167">
        <f>IF(OR(D70&lt;&gt;F70,F71&lt;&gt;0),"X","")</f>
      </c>
      <c r="H70" s="174">
        <f t="shared" si="0"/>
        <v>-1875983</v>
      </c>
      <c r="I70" s="174">
        <f t="shared" si="1"/>
        <v>0</v>
      </c>
      <c r="J70" s="174">
        <f t="shared" si="2"/>
        <v>-1875983</v>
      </c>
      <c r="K70" s="174">
        <f t="shared" si="3"/>
      </c>
      <c r="L70" s="174">
        <f t="shared" si="4"/>
      </c>
      <c r="M70" s="174">
        <f t="shared" si="5"/>
      </c>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row>
    <row r="71" spans="1:47" s="67" customFormat="1" ht="26.25" customHeight="1" hidden="1">
      <c r="A71" s="81"/>
      <c r="B71" s="243"/>
      <c r="C71" s="217"/>
      <c r="D71" s="218"/>
      <c r="E71" s="219"/>
      <c r="F71" s="220">
        <f t="shared" si="11"/>
        <v>0</v>
      </c>
      <c r="G71" s="167"/>
      <c r="H71" s="174">
        <f t="shared" si="0"/>
      </c>
      <c r="I71" s="174">
        <f t="shared" si="1"/>
      </c>
      <c r="J71" s="174">
        <f t="shared" si="2"/>
      </c>
      <c r="K71" s="174">
        <f t="shared" si="3"/>
      </c>
      <c r="L71" s="174">
        <f t="shared" si="4"/>
      </c>
      <c r="M71" s="174">
        <f t="shared" si="5"/>
      </c>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row>
    <row r="72" spans="1:47" s="67" customFormat="1" ht="12.75" hidden="1">
      <c r="A72" s="25"/>
      <c r="B72" s="57"/>
      <c r="C72" s="88"/>
      <c r="D72" s="89"/>
      <c r="E72" s="90"/>
      <c r="F72" s="91">
        <f t="shared" si="11"/>
        <v>0</v>
      </c>
      <c r="G72" s="167"/>
      <c r="H72" s="174">
        <f t="shared" si="0"/>
      </c>
      <c r="I72" s="174">
        <f t="shared" si="1"/>
      </c>
      <c r="J72" s="174">
        <f t="shared" si="2"/>
      </c>
      <c r="K72" s="174">
        <f t="shared" si="3"/>
      </c>
      <c r="L72" s="174">
        <f t="shared" si="4"/>
      </c>
      <c r="M72" s="174">
        <f t="shared" si="5"/>
      </c>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row>
    <row r="73" spans="1:47" s="67" customFormat="1" ht="25.5" hidden="1">
      <c r="A73" s="251" t="s">
        <v>323</v>
      </c>
      <c r="B73" s="83" t="s">
        <v>110</v>
      </c>
      <c r="C73" s="84" t="s">
        <v>114</v>
      </c>
      <c r="D73" s="85">
        <v>-267025</v>
      </c>
      <c r="E73" s="86">
        <f>SUM(E74:E75)</f>
        <v>0</v>
      </c>
      <c r="F73" s="87">
        <f t="shared" si="11"/>
        <v>-267025</v>
      </c>
      <c r="G73" s="167">
        <f>IF(OR(D73&lt;&gt;F73,F74&lt;&gt;0),"X","")</f>
      </c>
      <c r="H73" s="174">
        <f aca="true" t="shared" si="12" ref="H73:H129">IF(AND(LEFT($B73,16)="Teilergebnisplan",LEFT($B73,19)&lt;&gt;"Teilergebnisplan
51"),D73,"")</f>
        <v>-267025</v>
      </c>
      <c r="I73" s="174">
        <f aca="true" t="shared" si="13" ref="I73:I129">IF(AND(LEFT($B73,16)="Teilergebnisplan",LEFT($B73,19)&lt;&gt;"Teilergebnisplan
51"),E73,"")</f>
        <v>0</v>
      </c>
      <c r="J73" s="174">
        <f aca="true" t="shared" si="14" ref="J73:J129">IF(AND(LEFT($B73,16)="Teilergebnisplan",LEFT($B73,19)&lt;&gt;"Teilergebnisplan
51"),F73,"")</f>
        <v>-267025</v>
      </c>
      <c r="K73" s="174">
        <f aca="true" t="shared" si="15" ref="K73:K129">IF(LEFT($B73,19)="Teilergebnisplan
51",D73,"")</f>
      </c>
      <c r="L73" s="174">
        <f aca="true" t="shared" si="16" ref="L73:L129">IF(LEFT($B73,19)="Teilergebnisplan
51",E73,"")</f>
      </c>
      <c r="M73" s="174">
        <f aca="true" t="shared" si="17" ref="M73:M129">IF(LEFT($B73,19)="Teilergebnisplan
51",F73,"")</f>
      </c>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row>
    <row r="74" spans="1:47" s="67" customFormat="1" ht="12.75" hidden="1">
      <c r="A74" s="81"/>
      <c r="B74" s="57"/>
      <c r="C74" s="88"/>
      <c r="D74" s="89"/>
      <c r="E74" s="90"/>
      <c r="F74" s="91">
        <f t="shared" si="11"/>
        <v>0</v>
      </c>
      <c r="G74" s="167"/>
      <c r="H74" s="174">
        <f t="shared" si="12"/>
      </c>
      <c r="I74" s="174">
        <f t="shared" si="13"/>
      </c>
      <c r="J74" s="174">
        <f t="shared" si="14"/>
      </c>
      <c r="K74" s="174">
        <f t="shared" si="15"/>
      </c>
      <c r="L74" s="174">
        <f t="shared" si="16"/>
      </c>
      <c r="M74" s="174">
        <f t="shared" si="17"/>
      </c>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row>
    <row r="75" spans="1:47" s="67" customFormat="1" ht="12.75" hidden="1">
      <c r="A75" s="81"/>
      <c r="B75" s="57"/>
      <c r="C75" s="88"/>
      <c r="D75" s="89"/>
      <c r="E75" s="90"/>
      <c r="F75" s="91">
        <f t="shared" si="11"/>
        <v>0</v>
      </c>
      <c r="G75" s="167"/>
      <c r="H75" s="174">
        <f t="shared" si="12"/>
      </c>
      <c r="I75" s="174">
        <f t="shared" si="13"/>
      </c>
      <c r="J75" s="174">
        <f t="shared" si="14"/>
      </c>
      <c r="K75" s="174">
        <f t="shared" si="15"/>
      </c>
      <c r="L75" s="174">
        <f t="shared" si="16"/>
      </c>
      <c r="M75" s="174">
        <f t="shared" si="17"/>
      </c>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row>
    <row r="76" spans="1:47" s="67" customFormat="1" ht="25.5" hidden="1">
      <c r="A76" s="251" t="s">
        <v>276</v>
      </c>
      <c r="B76" s="83" t="s">
        <v>111</v>
      </c>
      <c r="C76" s="84" t="s">
        <v>115</v>
      </c>
      <c r="D76" s="85">
        <v>-243432</v>
      </c>
      <c r="E76" s="86">
        <f>SUM(E77:E78)</f>
        <v>0</v>
      </c>
      <c r="F76" s="87">
        <f t="shared" si="11"/>
        <v>-243432</v>
      </c>
      <c r="G76" s="167">
        <f>IF(OR(D76&lt;&gt;F76,F77&lt;&gt;0),"X","")</f>
      </c>
      <c r="H76" s="174">
        <f t="shared" si="12"/>
        <v>-243432</v>
      </c>
      <c r="I76" s="174">
        <f t="shared" si="13"/>
        <v>0</v>
      </c>
      <c r="J76" s="174">
        <f t="shared" si="14"/>
        <v>-243432</v>
      </c>
      <c r="K76" s="174">
        <f t="shared" si="15"/>
      </c>
      <c r="L76" s="174">
        <f t="shared" si="16"/>
      </c>
      <c r="M76" s="174">
        <f t="shared" si="17"/>
      </c>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row>
    <row r="77" spans="1:47" s="67" customFormat="1" ht="27" customHeight="1" hidden="1">
      <c r="A77" s="81"/>
      <c r="B77" s="243"/>
      <c r="C77" s="217"/>
      <c r="D77" s="218"/>
      <c r="E77" s="219"/>
      <c r="F77" s="220">
        <f t="shared" si="11"/>
        <v>0</v>
      </c>
      <c r="G77" s="167"/>
      <c r="H77" s="174">
        <f t="shared" si="12"/>
      </c>
      <c r="I77" s="174">
        <f t="shared" si="13"/>
      </c>
      <c r="J77" s="174">
        <f t="shared" si="14"/>
      </c>
      <c r="K77" s="174">
        <f t="shared" si="15"/>
      </c>
      <c r="L77" s="174">
        <f t="shared" si="16"/>
      </c>
      <c r="M77" s="174">
        <f t="shared" si="17"/>
      </c>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row>
    <row r="78" spans="1:47" s="67" customFormat="1" ht="12.75" hidden="1">
      <c r="A78" s="165"/>
      <c r="B78" s="173"/>
      <c r="C78" s="101"/>
      <c r="D78" s="102"/>
      <c r="E78" s="97"/>
      <c r="F78" s="109">
        <f t="shared" si="11"/>
        <v>0</v>
      </c>
      <c r="G78" s="167"/>
      <c r="H78" s="174">
        <f t="shared" si="12"/>
      </c>
      <c r="I78" s="174">
        <f t="shared" si="13"/>
      </c>
      <c r="J78" s="174">
        <f t="shared" si="14"/>
      </c>
      <c r="K78" s="174">
        <f t="shared" si="15"/>
      </c>
      <c r="L78" s="174">
        <f t="shared" si="16"/>
      </c>
      <c r="M78" s="174">
        <f t="shared" si="17"/>
      </c>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row>
    <row r="79" spans="1:47" s="67" customFormat="1" ht="15" customHeight="1" hidden="1">
      <c r="A79" s="252" t="s">
        <v>277</v>
      </c>
      <c r="B79" s="328" t="s">
        <v>30</v>
      </c>
      <c r="C79" s="329"/>
      <c r="D79" s="182"/>
      <c r="E79" s="182"/>
      <c r="F79" s="183"/>
      <c r="G79" s="167"/>
      <c r="H79" s="174">
        <f t="shared" si="12"/>
      </c>
      <c r="I79" s="174">
        <f t="shared" si="13"/>
      </c>
      <c r="J79" s="174">
        <f t="shared" si="14"/>
      </c>
      <c r="K79" s="174">
        <f t="shared" si="15"/>
      </c>
      <c r="L79" s="174">
        <f t="shared" si="16"/>
      </c>
      <c r="M79" s="174">
        <f t="shared" si="17"/>
      </c>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row>
    <row r="80" spans="1:47" s="67" customFormat="1" ht="25.5" hidden="1">
      <c r="A80" s="251" t="s">
        <v>324</v>
      </c>
      <c r="B80" s="83" t="s">
        <v>116</v>
      </c>
      <c r="C80" s="84" t="s">
        <v>117</v>
      </c>
      <c r="D80" s="85">
        <v>-554262</v>
      </c>
      <c r="E80" s="86">
        <f>SUM(E81:E82)</f>
        <v>0</v>
      </c>
      <c r="F80" s="87">
        <f>SUM(D80:E80)</f>
        <v>-554262</v>
      </c>
      <c r="G80" s="167">
        <f>IF(OR(D80&lt;&gt;F80,F81&lt;&gt;0),"X","")</f>
      </c>
      <c r="H80" s="174">
        <f t="shared" si="12"/>
        <v>-554262</v>
      </c>
      <c r="I80" s="174">
        <f t="shared" si="13"/>
        <v>0</v>
      </c>
      <c r="J80" s="174">
        <f t="shared" si="14"/>
        <v>-554262</v>
      </c>
      <c r="K80" s="174">
        <f t="shared" si="15"/>
      </c>
      <c r="L80" s="174">
        <f t="shared" si="16"/>
      </c>
      <c r="M80" s="174">
        <f t="shared" si="17"/>
      </c>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row>
    <row r="81" spans="1:47" s="67" customFormat="1" ht="12.75" hidden="1">
      <c r="A81" s="81"/>
      <c r="B81" s="57"/>
      <c r="C81" s="88"/>
      <c r="D81" s="89"/>
      <c r="E81" s="90"/>
      <c r="F81" s="91">
        <f>SUM(D81:E81)</f>
        <v>0</v>
      </c>
      <c r="G81" s="167"/>
      <c r="H81" s="174">
        <f t="shared" si="12"/>
      </c>
      <c r="I81" s="174">
        <f t="shared" si="13"/>
      </c>
      <c r="J81" s="174">
        <f t="shared" si="14"/>
      </c>
      <c r="K81" s="174">
        <f t="shared" si="15"/>
      </c>
      <c r="L81" s="174">
        <f t="shared" si="16"/>
      </c>
      <c r="M81" s="174">
        <f t="shared" si="17"/>
      </c>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row>
    <row r="82" spans="1:47" s="67" customFormat="1" ht="12.75" hidden="1">
      <c r="A82" s="165"/>
      <c r="B82" s="173"/>
      <c r="C82" s="101"/>
      <c r="D82" s="102"/>
      <c r="E82" s="97"/>
      <c r="F82" s="109">
        <f>SUM(D82:E82)</f>
        <v>0</v>
      </c>
      <c r="G82" s="167"/>
      <c r="H82" s="174">
        <f t="shared" si="12"/>
      </c>
      <c r="I82" s="174">
        <f t="shared" si="13"/>
      </c>
      <c r="J82" s="174">
        <f t="shared" si="14"/>
      </c>
      <c r="K82" s="174">
        <f t="shared" si="15"/>
      </c>
      <c r="L82" s="174">
        <f t="shared" si="16"/>
      </c>
      <c r="M82" s="174">
        <f t="shared" si="17"/>
      </c>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row>
    <row r="83" spans="1:47" s="67" customFormat="1" ht="15" customHeight="1">
      <c r="A83" s="251"/>
      <c r="B83" s="273" t="s">
        <v>63</v>
      </c>
      <c r="C83" s="261"/>
      <c r="D83" s="261"/>
      <c r="E83" s="261"/>
      <c r="F83" s="106"/>
      <c r="G83" s="167"/>
      <c r="H83" s="174">
        <f t="shared" si="12"/>
      </c>
      <c r="I83" s="174">
        <f t="shared" si="13"/>
      </c>
      <c r="J83" s="174">
        <f t="shared" si="14"/>
      </c>
      <c r="K83" s="174">
        <f t="shared" si="15"/>
      </c>
      <c r="L83" s="174">
        <f t="shared" si="16"/>
      </c>
      <c r="M83" s="174">
        <f t="shared" si="17"/>
      </c>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row>
    <row r="84" spans="1:47" s="67" customFormat="1" ht="25.5" hidden="1">
      <c r="A84" s="251" t="s">
        <v>193</v>
      </c>
      <c r="B84" s="83" t="s">
        <v>65</v>
      </c>
      <c r="C84" s="84" t="s">
        <v>280</v>
      </c>
      <c r="D84" s="85">
        <v>-7489491</v>
      </c>
      <c r="E84" s="86">
        <f>SUM(E85:E86)</f>
        <v>0</v>
      </c>
      <c r="F84" s="87">
        <f aca="true" t="shared" si="18" ref="F84:F93">SUM(D84:E84)</f>
        <v>-7489491</v>
      </c>
      <c r="G84" s="167">
        <f>IF(OR(D84&lt;&gt;F84,F85&lt;&gt;0),"X","")</f>
      </c>
      <c r="H84" s="174">
        <f t="shared" si="12"/>
        <v>-7489491</v>
      </c>
      <c r="I84" s="174">
        <f t="shared" si="13"/>
        <v>0</v>
      </c>
      <c r="J84" s="174">
        <f t="shared" si="14"/>
        <v>-7489491</v>
      </c>
      <c r="K84" s="174">
        <f t="shared" si="15"/>
      </c>
      <c r="L84" s="174">
        <f t="shared" si="16"/>
      </c>
      <c r="M84" s="174">
        <f t="shared" si="17"/>
      </c>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row>
    <row r="85" spans="1:47" s="67" customFormat="1" ht="12.75" hidden="1">
      <c r="A85" s="81"/>
      <c r="B85" s="57"/>
      <c r="C85" s="88"/>
      <c r="D85" s="89"/>
      <c r="E85" s="90"/>
      <c r="F85" s="91">
        <f t="shared" si="18"/>
        <v>0</v>
      </c>
      <c r="G85" s="167"/>
      <c r="H85" s="174">
        <f t="shared" si="12"/>
      </c>
      <c r="I85" s="174">
        <f t="shared" si="13"/>
      </c>
      <c r="J85" s="174">
        <f t="shared" si="14"/>
      </c>
      <c r="K85" s="174">
        <f t="shared" si="15"/>
      </c>
      <c r="L85" s="174">
        <f t="shared" si="16"/>
      </c>
      <c r="M85" s="174">
        <f t="shared" si="17"/>
      </c>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row>
    <row r="86" spans="1:47" s="67" customFormat="1" ht="12.75" hidden="1">
      <c r="A86" s="25"/>
      <c r="B86" s="57"/>
      <c r="C86" s="88"/>
      <c r="D86" s="89"/>
      <c r="E86" s="90"/>
      <c r="F86" s="91">
        <f t="shared" si="18"/>
        <v>0</v>
      </c>
      <c r="G86" s="167"/>
      <c r="H86" s="174">
        <f t="shared" si="12"/>
      </c>
      <c r="I86" s="174">
        <f t="shared" si="13"/>
      </c>
      <c r="J86" s="174">
        <f t="shared" si="14"/>
      </c>
      <c r="K86" s="174">
        <f t="shared" si="15"/>
      </c>
      <c r="L86" s="174">
        <f t="shared" si="16"/>
      </c>
      <c r="M86" s="174">
        <f t="shared" si="17"/>
      </c>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row>
    <row r="87" spans="1:47" s="67" customFormat="1" ht="25.5" hidden="1">
      <c r="A87" s="251" t="s">
        <v>325</v>
      </c>
      <c r="B87" s="83" t="s">
        <v>118</v>
      </c>
      <c r="C87" s="84" t="s">
        <v>119</v>
      </c>
      <c r="D87" s="85">
        <v>-16566110</v>
      </c>
      <c r="E87" s="86">
        <f>SUM(E88:E89)</f>
        <v>0</v>
      </c>
      <c r="F87" s="87">
        <f t="shared" si="18"/>
        <v>-16566110</v>
      </c>
      <c r="G87" s="167">
        <f>IF(OR(D87&lt;&gt;F87,F88&lt;&gt;0),"X","")</f>
      </c>
      <c r="H87" s="174">
        <f t="shared" si="12"/>
        <v>-16566110</v>
      </c>
      <c r="I87" s="174">
        <f t="shared" si="13"/>
        <v>0</v>
      </c>
      <c r="J87" s="174">
        <f t="shared" si="14"/>
        <v>-16566110</v>
      </c>
      <c r="K87" s="174">
        <f t="shared" si="15"/>
      </c>
      <c r="L87" s="174">
        <f t="shared" si="16"/>
      </c>
      <c r="M87" s="174">
        <f t="shared" si="17"/>
      </c>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row>
    <row r="88" spans="1:47" s="67" customFormat="1" ht="12.75" hidden="1">
      <c r="A88" s="81"/>
      <c r="B88" s="57"/>
      <c r="C88" s="88"/>
      <c r="D88" s="89"/>
      <c r="E88" s="90"/>
      <c r="F88" s="91">
        <f t="shared" si="18"/>
        <v>0</v>
      </c>
      <c r="G88" s="167"/>
      <c r="H88" s="174">
        <f t="shared" si="12"/>
      </c>
      <c r="I88" s="174">
        <f t="shared" si="13"/>
      </c>
      <c r="J88" s="174">
        <f t="shared" si="14"/>
      </c>
      <c r="K88" s="174">
        <f t="shared" si="15"/>
      </c>
      <c r="L88" s="174">
        <f t="shared" si="16"/>
      </c>
      <c r="M88" s="174">
        <f t="shared" si="17"/>
      </c>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row>
    <row r="89" spans="1:47" s="67" customFormat="1" ht="12.75" hidden="1">
      <c r="A89" s="25"/>
      <c r="B89" s="57"/>
      <c r="C89" s="88"/>
      <c r="D89" s="89"/>
      <c r="E89" s="90"/>
      <c r="F89" s="91">
        <f t="shared" si="18"/>
        <v>0</v>
      </c>
      <c r="G89" s="167"/>
      <c r="H89" s="174">
        <f t="shared" si="12"/>
      </c>
      <c r="I89" s="174">
        <f t="shared" si="13"/>
      </c>
      <c r="J89" s="174">
        <f t="shared" si="14"/>
      </c>
      <c r="K89" s="174">
        <f t="shared" si="15"/>
      </c>
      <c r="L89" s="174">
        <f t="shared" si="16"/>
      </c>
      <c r="M89" s="174">
        <f t="shared" si="17"/>
      </c>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row>
    <row r="90" spans="1:47" s="67" customFormat="1" ht="25.5">
      <c r="A90" s="251" t="s">
        <v>326</v>
      </c>
      <c r="B90" s="83" t="s">
        <v>59</v>
      </c>
      <c r="C90" s="84" t="s">
        <v>64</v>
      </c>
      <c r="D90" s="85">
        <v>-6676047</v>
      </c>
      <c r="E90" s="86">
        <f>SUM(E91:E93)</f>
        <v>616221</v>
      </c>
      <c r="F90" s="87">
        <f t="shared" si="18"/>
        <v>-6059826</v>
      </c>
      <c r="G90" s="167" t="str">
        <f>IF(OR(D90&lt;&gt;F90,F91&lt;&gt;0),"X","")</f>
        <v>X</v>
      </c>
      <c r="H90" s="174">
        <f>IF(AND(LEFT($B90,16)="Teilergebnisplan",LEFT($B90,19)&lt;&gt;"Teilergebnisplan
51"),D90,"")</f>
        <v>-6676047</v>
      </c>
      <c r="I90" s="174">
        <f t="shared" si="13"/>
        <v>616221</v>
      </c>
      <c r="J90" s="174">
        <f t="shared" si="14"/>
        <v>-6059826</v>
      </c>
      <c r="K90" s="174">
        <f t="shared" si="15"/>
      </c>
      <c r="L90" s="174">
        <f t="shared" si="16"/>
      </c>
      <c r="M90" s="174">
        <f t="shared" si="17"/>
      </c>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row>
    <row r="91" spans="1:47" s="67" customFormat="1" ht="14.25" customHeight="1">
      <c r="A91" s="81"/>
      <c r="B91" s="277" t="s">
        <v>429</v>
      </c>
      <c r="C91" s="267" t="s">
        <v>430</v>
      </c>
      <c r="D91" s="268">
        <v>699212</v>
      </c>
      <c r="E91" s="269">
        <v>984388</v>
      </c>
      <c r="F91" s="270">
        <f t="shared" si="18"/>
        <v>1683600</v>
      </c>
      <c r="G91" s="167"/>
      <c r="H91" s="174"/>
      <c r="I91" s="174">
        <f t="shared" si="13"/>
      </c>
      <c r="J91" s="174">
        <f t="shared" si="14"/>
      </c>
      <c r="K91" s="174">
        <f t="shared" si="15"/>
      </c>
      <c r="L91" s="174">
        <f t="shared" si="16"/>
      </c>
      <c r="M91" s="174">
        <f t="shared" si="17"/>
      </c>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row>
    <row r="92" spans="1:47" s="67" customFormat="1" ht="15.75" customHeight="1">
      <c r="A92" s="25"/>
      <c r="B92" s="293" t="s">
        <v>431</v>
      </c>
      <c r="C92" s="294" t="s">
        <v>432</v>
      </c>
      <c r="D92" s="295">
        <v>3803487</v>
      </c>
      <c r="E92" s="296">
        <v>248054</v>
      </c>
      <c r="F92" s="270">
        <f t="shared" si="18"/>
        <v>4051541</v>
      </c>
      <c r="G92" s="167"/>
      <c r="H92" s="174"/>
      <c r="I92" s="174"/>
      <c r="J92" s="174"/>
      <c r="K92" s="174">
        <f t="shared" si="15"/>
      </c>
      <c r="L92" s="174"/>
      <c r="M92" s="174"/>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row>
    <row r="93" spans="1:47" s="67" customFormat="1" ht="18.75" customHeight="1">
      <c r="A93" s="25"/>
      <c r="B93" s="293" t="s">
        <v>433</v>
      </c>
      <c r="C93" s="294" t="s">
        <v>434</v>
      </c>
      <c r="D93" s="295">
        <v>6195601</v>
      </c>
      <c r="E93" s="296">
        <v>-616221</v>
      </c>
      <c r="F93" s="270">
        <f t="shared" si="18"/>
        <v>5579380</v>
      </c>
      <c r="G93" s="167"/>
      <c r="H93" s="174"/>
      <c r="I93" s="174"/>
      <c r="J93" s="174"/>
      <c r="K93" s="174">
        <f t="shared" si="15"/>
      </c>
      <c r="L93" s="174"/>
      <c r="M93" s="174"/>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row>
    <row r="94" spans="1:47" s="67" customFormat="1" ht="15" customHeight="1" hidden="1">
      <c r="A94" s="254" t="s">
        <v>281</v>
      </c>
      <c r="B94" s="328" t="s">
        <v>31</v>
      </c>
      <c r="C94" s="329"/>
      <c r="D94" s="182"/>
      <c r="E94" s="182"/>
      <c r="F94" s="183"/>
      <c r="G94" s="167"/>
      <c r="H94" s="174"/>
      <c r="I94" s="174">
        <f t="shared" si="13"/>
      </c>
      <c r="J94" s="174">
        <f t="shared" si="14"/>
      </c>
      <c r="K94" s="174">
        <f t="shared" si="15"/>
      </c>
      <c r="L94" s="174">
        <f t="shared" si="16"/>
      </c>
      <c r="M94" s="174">
        <f t="shared" si="17"/>
      </c>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row>
    <row r="95" spans="1:47" s="67" customFormat="1" ht="25.5" hidden="1">
      <c r="A95" s="251" t="s">
        <v>327</v>
      </c>
      <c r="B95" s="83" t="s">
        <v>122</v>
      </c>
      <c r="C95" s="84" t="s">
        <v>16</v>
      </c>
      <c r="D95" s="85">
        <v>-14286886</v>
      </c>
      <c r="E95" s="86">
        <f>SUM(E96:E97)</f>
        <v>0</v>
      </c>
      <c r="F95" s="87">
        <f aca="true" t="shared" si="19" ref="F95:F103">SUM(D95:E95)</f>
        <v>-14286886</v>
      </c>
      <c r="G95" s="167">
        <f>IF(OR(D95&lt;&gt;F95,F96&lt;&gt;0),"X","")</f>
      </c>
      <c r="H95" s="174">
        <f>IF(AND(LEFT($B95,16)="Teilergebnisplan",LEFT($B95,19)&lt;&gt;"Teilergebnisplan
51"),D95,"")</f>
      </c>
      <c r="I95" s="174">
        <f t="shared" si="13"/>
      </c>
      <c r="J95" s="174">
        <f t="shared" si="14"/>
      </c>
      <c r="K95" s="174">
        <f t="shared" si="15"/>
        <v>-14286886</v>
      </c>
      <c r="L95" s="174">
        <f t="shared" si="16"/>
        <v>0</v>
      </c>
      <c r="M95" s="174">
        <f t="shared" si="17"/>
        <v>-14286886</v>
      </c>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row>
    <row r="96" spans="1:47" s="67" customFormat="1" ht="12.75" hidden="1">
      <c r="A96" s="81"/>
      <c r="B96" s="57"/>
      <c r="C96" s="88"/>
      <c r="D96" s="89"/>
      <c r="E96" s="90"/>
      <c r="F96" s="91">
        <f t="shared" si="19"/>
        <v>0</v>
      </c>
      <c r="G96" s="167"/>
      <c r="H96" s="174"/>
      <c r="I96" s="174">
        <f t="shared" si="13"/>
      </c>
      <c r="J96" s="174">
        <f t="shared" si="14"/>
      </c>
      <c r="K96" s="174">
        <f t="shared" si="15"/>
      </c>
      <c r="L96" s="174">
        <f t="shared" si="16"/>
      </c>
      <c r="M96" s="174">
        <f t="shared" si="17"/>
      </c>
      <c r="N96" s="82" t="s">
        <v>301</v>
      </c>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row>
    <row r="97" spans="1:47" s="67" customFormat="1" ht="12.75" hidden="1">
      <c r="A97" s="25"/>
      <c r="B97" s="57"/>
      <c r="C97" s="88"/>
      <c r="D97" s="89"/>
      <c r="E97" s="90"/>
      <c r="F97" s="91">
        <f t="shared" si="19"/>
        <v>0</v>
      </c>
      <c r="G97" s="167"/>
      <c r="H97" s="174"/>
      <c r="I97" s="174">
        <f t="shared" si="13"/>
      </c>
      <c r="J97" s="174">
        <f t="shared" si="14"/>
      </c>
      <c r="K97" s="174">
        <f t="shared" si="15"/>
      </c>
      <c r="L97" s="174">
        <f t="shared" si="16"/>
      </c>
      <c r="M97" s="174">
        <f t="shared" si="17"/>
      </c>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row>
    <row r="98" spans="1:47" s="67" customFormat="1" ht="25.5" hidden="1">
      <c r="A98" s="251" t="s">
        <v>328</v>
      </c>
      <c r="B98" s="83" t="s">
        <v>120</v>
      </c>
      <c r="C98" s="84" t="s">
        <v>123</v>
      </c>
      <c r="D98" s="85">
        <v>-12220687</v>
      </c>
      <c r="E98" s="86">
        <f>SUM(E99:E100)</f>
        <v>0</v>
      </c>
      <c r="F98" s="87">
        <f t="shared" si="19"/>
        <v>-12220687</v>
      </c>
      <c r="G98" s="167">
        <f>IF(OR(D98&lt;&gt;F98,F99&lt;&gt;0),"X","")</f>
      </c>
      <c r="H98" s="174"/>
      <c r="I98" s="174">
        <f t="shared" si="13"/>
      </c>
      <c r="J98" s="174">
        <f t="shared" si="14"/>
      </c>
      <c r="K98" s="174">
        <f t="shared" si="15"/>
        <v>-12220687</v>
      </c>
      <c r="L98" s="174">
        <f t="shared" si="16"/>
        <v>0</v>
      </c>
      <c r="M98" s="174">
        <f t="shared" si="17"/>
        <v>-12220687</v>
      </c>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row>
    <row r="99" spans="1:47" s="67" customFormat="1" ht="30.75" customHeight="1" hidden="1">
      <c r="A99" s="81"/>
      <c r="B99" s="243"/>
      <c r="C99" s="217"/>
      <c r="D99" s="218"/>
      <c r="E99" s="219"/>
      <c r="F99" s="220">
        <f>SUM(D99:E99)</f>
        <v>0</v>
      </c>
      <c r="G99" s="167"/>
      <c r="H99" s="174"/>
      <c r="I99" s="174">
        <f t="shared" si="13"/>
      </c>
      <c r="J99" s="174">
        <f t="shared" si="14"/>
      </c>
      <c r="K99" s="174">
        <f t="shared" si="15"/>
      </c>
      <c r="L99" s="174">
        <f t="shared" si="16"/>
      </c>
      <c r="M99" s="174">
        <f t="shared" si="17"/>
      </c>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row>
    <row r="100" spans="1:47" s="67" customFormat="1" ht="12.75" hidden="1">
      <c r="A100" s="25"/>
      <c r="B100" s="57"/>
      <c r="C100" s="88"/>
      <c r="D100" s="89"/>
      <c r="E100" s="90"/>
      <c r="F100" s="91">
        <f t="shared" si="19"/>
        <v>0</v>
      </c>
      <c r="G100" s="167"/>
      <c r="H100" s="174"/>
      <c r="I100" s="174">
        <f t="shared" si="13"/>
      </c>
      <c r="J100" s="174">
        <f t="shared" si="14"/>
      </c>
      <c r="K100" s="174">
        <f t="shared" si="15"/>
      </c>
      <c r="L100" s="174">
        <f t="shared" si="16"/>
      </c>
      <c r="M100" s="174">
        <f t="shared" si="17"/>
      </c>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row>
    <row r="101" spans="1:47" s="67" customFormat="1" ht="25.5" hidden="1">
      <c r="A101" s="251" t="s">
        <v>282</v>
      </c>
      <c r="B101" s="83" t="s">
        <v>121</v>
      </c>
      <c r="C101" s="84" t="s">
        <v>124</v>
      </c>
      <c r="D101" s="85">
        <v>-1268194</v>
      </c>
      <c r="E101" s="86">
        <f>SUM(E102:E103)</f>
        <v>0</v>
      </c>
      <c r="F101" s="87">
        <f t="shared" si="19"/>
        <v>-1268194</v>
      </c>
      <c r="G101" s="167">
        <f>IF(OR(D101&lt;&gt;F101,F102&lt;&gt;0),"X","")</f>
      </c>
      <c r="H101" s="174">
        <f>IF(LEFT($B101,19)="Teilergebnisplan
51",D101,"")</f>
        <v>-1268194</v>
      </c>
      <c r="I101" s="174">
        <f>IF(LEFT($B101,19)="Teilergebnisplan
51",E101,"")</f>
        <v>0</v>
      </c>
      <c r="J101" s="174">
        <f>IF(LEFT($B101,19)="Teilergebnisplan
51",F101,"")</f>
        <v>-1268194</v>
      </c>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row>
    <row r="102" spans="1:47" s="67" customFormat="1" ht="27.75" customHeight="1" hidden="1">
      <c r="A102" s="81"/>
      <c r="B102" s="243"/>
      <c r="C102" s="217"/>
      <c r="D102" s="218"/>
      <c r="E102" s="219"/>
      <c r="F102" s="220">
        <f t="shared" si="19"/>
        <v>0</v>
      </c>
      <c r="G102" s="167"/>
      <c r="H102" s="174">
        <f t="shared" si="12"/>
      </c>
      <c r="I102" s="174">
        <f t="shared" si="13"/>
      </c>
      <c r="J102" s="174">
        <f t="shared" si="14"/>
      </c>
      <c r="K102" s="174">
        <f t="shared" si="15"/>
      </c>
      <c r="L102" s="174">
        <f t="shared" si="16"/>
      </c>
      <c r="M102" s="174">
        <f t="shared" si="17"/>
      </c>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row>
    <row r="103" spans="1:47" s="67" customFormat="1" ht="12.75" hidden="1">
      <c r="A103" s="165"/>
      <c r="B103" s="173"/>
      <c r="C103" s="101"/>
      <c r="D103" s="102"/>
      <c r="E103" s="97"/>
      <c r="F103" s="109">
        <f t="shared" si="19"/>
        <v>0</v>
      </c>
      <c r="G103" s="167"/>
      <c r="H103" s="174">
        <f t="shared" si="12"/>
      </c>
      <c r="I103" s="174">
        <f t="shared" si="13"/>
      </c>
      <c r="J103" s="174">
        <f t="shared" si="14"/>
      </c>
      <c r="K103" s="174">
        <f t="shared" si="15"/>
      </c>
      <c r="L103" s="174">
        <f t="shared" si="16"/>
      </c>
      <c r="M103" s="174">
        <f t="shared" si="17"/>
      </c>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row>
    <row r="104" spans="1:47" s="67" customFormat="1" ht="15" customHeight="1" hidden="1">
      <c r="A104" s="251" t="s">
        <v>329</v>
      </c>
      <c r="B104" s="328" t="s">
        <v>57</v>
      </c>
      <c r="C104" s="329"/>
      <c r="D104" s="182"/>
      <c r="E104" s="182"/>
      <c r="F104" s="183"/>
      <c r="G104" s="167"/>
      <c r="H104" s="174">
        <f t="shared" si="12"/>
      </c>
      <c r="I104" s="174">
        <f t="shared" si="13"/>
      </c>
      <c r="J104" s="174">
        <f t="shared" si="14"/>
      </c>
      <c r="K104" s="174">
        <f t="shared" si="15"/>
      </c>
      <c r="L104" s="174">
        <f t="shared" si="16"/>
      </c>
      <c r="M104" s="174">
        <f t="shared" si="17"/>
      </c>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row>
    <row r="105" spans="1:47" s="67" customFormat="1" ht="25.5" hidden="1">
      <c r="A105" s="251" t="s">
        <v>330</v>
      </c>
      <c r="B105" s="83" t="s">
        <v>126</v>
      </c>
      <c r="C105" s="84" t="s">
        <v>129</v>
      </c>
      <c r="D105" s="85">
        <v>-110587</v>
      </c>
      <c r="E105" s="86">
        <f>SUM(E106:E107)</f>
        <v>0</v>
      </c>
      <c r="F105" s="87">
        <f aca="true" t="shared" si="20" ref="F105:F119">SUM(D105:E105)</f>
        <v>-110587</v>
      </c>
      <c r="G105" s="167">
        <f>IF(OR(D105&lt;&gt;F105,F106&lt;&gt;0),"X","")</f>
      </c>
      <c r="H105" s="174">
        <f t="shared" si="12"/>
        <v>-110587</v>
      </c>
      <c r="I105" s="174">
        <f t="shared" si="13"/>
        <v>0</v>
      </c>
      <c r="J105" s="174">
        <f t="shared" si="14"/>
        <v>-110587</v>
      </c>
      <c r="K105" s="174">
        <f t="shared" si="15"/>
      </c>
      <c r="L105" s="174">
        <f t="shared" si="16"/>
      </c>
      <c r="M105" s="174">
        <f t="shared" si="17"/>
      </c>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row>
    <row r="106" spans="1:47" s="67" customFormat="1" ht="12.75" hidden="1">
      <c r="A106" s="81"/>
      <c r="B106" s="57"/>
      <c r="C106" s="88"/>
      <c r="D106" s="89"/>
      <c r="E106" s="90"/>
      <c r="F106" s="91">
        <f t="shared" si="20"/>
        <v>0</v>
      </c>
      <c r="G106" s="167"/>
      <c r="H106" s="174">
        <f t="shared" si="12"/>
      </c>
      <c r="I106" s="174">
        <f t="shared" si="13"/>
      </c>
      <c r="J106" s="174">
        <f t="shared" si="14"/>
      </c>
      <c r="K106" s="174">
        <f t="shared" si="15"/>
      </c>
      <c r="L106" s="174">
        <f t="shared" si="16"/>
      </c>
      <c r="M106" s="174">
        <f t="shared" si="17"/>
      </c>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row>
    <row r="107" spans="1:47" s="67" customFormat="1" ht="12.75" hidden="1">
      <c r="A107" s="25"/>
      <c r="B107" s="57"/>
      <c r="C107" s="88"/>
      <c r="D107" s="89"/>
      <c r="E107" s="90"/>
      <c r="F107" s="91">
        <f t="shared" si="20"/>
        <v>0</v>
      </c>
      <c r="G107" s="167"/>
      <c r="H107" s="174">
        <f t="shared" si="12"/>
      </c>
      <c r="I107" s="174">
        <f t="shared" si="13"/>
      </c>
      <c r="J107" s="174">
        <f t="shared" si="14"/>
      </c>
      <c r="K107" s="174">
        <f t="shared" si="15"/>
      </c>
      <c r="L107" s="174">
        <f t="shared" si="16"/>
      </c>
      <c r="M107" s="174">
        <f t="shared" si="17"/>
      </c>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row>
    <row r="108" spans="1:47" s="67" customFormat="1" ht="25.5" hidden="1">
      <c r="A108" s="251" t="s">
        <v>331</v>
      </c>
      <c r="B108" s="83" t="s">
        <v>58</v>
      </c>
      <c r="C108" s="84" t="s">
        <v>66</v>
      </c>
      <c r="D108" s="85">
        <v>-1885527</v>
      </c>
      <c r="E108" s="86">
        <f>SUM(E109:E110)</f>
        <v>0</v>
      </c>
      <c r="F108" s="87">
        <f t="shared" si="20"/>
        <v>-1885527</v>
      </c>
      <c r="G108" s="167">
        <f>IF(OR(D108&lt;&gt;F108,F109&lt;&gt;0),"X","")</f>
      </c>
      <c r="H108" s="174">
        <f t="shared" si="12"/>
        <v>-1885527</v>
      </c>
      <c r="I108" s="174">
        <f t="shared" si="13"/>
        <v>0</v>
      </c>
      <c r="J108" s="174">
        <f t="shared" si="14"/>
        <v>-1885527</v>
      </c>
      <c r="K108" s="174">
        <f t="shared" si="15"/>
      </c>
      <c r="L108" s="174">
        <f t="shared" si="16"/>
      </c>
      <c r="M108" s="174">
        <f t="shared" si="17"/>
      </c>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row>
    <row r="109" spans="1:47" s="67" customFormat="1" ht="12.75" hidden="1">
      <c r="A109" s="81"/>
      <c r="B109" s="57"/>
      <c r="C109" s="88"/>
      <c r="D109" s="89"/>
      <c r="E109" s="90"/>
      <c r="F109" s="91">
        <f t="shared" si="20"/>
        <v>0</v>
      </c>
      <c r="G109" s="167"/>
      <c r="H109" s="174">
        <f t="shared" si="12"/>
      </c>
      <c r="I109" s="174">
        <f t="shared" si="13"/>
      </c>
      <c r="J109" s="174">
        <f t="shared" si="14"/>
      </c>
      <c r="K109" s="174">
        <f t="shared" si="15"/>
      </c>
      <c r="L109" s="174">
        <f t="shared" si="16"/>
      </c>
      <c r="M109" s="174">
        <f t="shared" si="17"/>
      </c>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row>
    <row r="110" spans="1:47" s="67" customFormat="1" ht="12.75" hidden="1">
      <c r="A110" s="25"/>
      <c r="B110" s="57"/>
      <c r="C110" s="88"/>
      <c r="D110" s="89"/>
      <c r="E110" s="90"/>
      <c r="F110" s="91">
        <f t="shared" si="20"/>
        <v>0</v>
      </c>
      <c r="G110" s="167"/>
      <c r="H110" s="174">
        <f t="shared" si="12"/>
      </c>
      <c r="I110" s="174">
        <f t="shared" si="13"/>
      </c>
      <c r="J110" s="174">
        <f t="shared" si="14"/>
      </c>
      <c r="K110" s="174">
        <f t="shared" si="15"/>
      </c>
      <c r="L110" s="174">
        <f t="shared" si="16"/>
      </c>
      <c r="M110" s="174">
        <f t="shared" si="17"/>
      </c>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row>
    <row r="111" spans="1:47" s="67" customFormat="1" ht="25.5" hidden="1">
      <c r="A111" s="251" t="s">
        <v>194</v>
      </c>
      <c r="B111" s="83" t="s">
        <v>127</v>
      </c>
      <c r="C111" s="84" t="s">
        <v>130</v>
      </c>
      <c r="D111" s="85">
        <v>-420243</v>
      </c>
      <c r="E111" s="86">
        <f>SUM(E112:E113)</f>
        <v>0</v>
      </c>
      <c r="F111" s="87">
        <f t="shared" si="20"/>
        <v>-420243</v>
      </c>
      <c r="G111" s="167">
        <f>IF(OR(D111&lt;&gt;F111,F112&lt;&gt;0),"X","")</f>
      </c>
      <c r="H111" s="174">
        <f t="shared" si="12"/>
        <v>-420243</v>
      </c>
      <c r="I111" s="174">
        <f t="shared" si="13"/>
        <v>0</v>
      </c>
      <c r="J111" s="174">
        <f t="shared" si="14"/>
        <v>-420243</v>
      </c>
      <c r="K111" s="174">
        <f t="shared" si="15"/>
      </c>
      <c r="L111" s="174">
        <f t="shared" si="16"/>
      </c>
      <c r="M111" s="174">
        <f t="shared" si="17"/>
      </c>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row>
    <row r="112" spans="1:47" s="67" customFormat="1" ht="12.75" hidden="1">
      <c r="A112" s="81"/>
      <c r="B112" s="57"/>
      <c r="C112" s="88"/>
      <c r="D112" s="89"/>
      <c r="E112" s="90"/>
      <c r="F112" s="91">
        <f t="shared" si="20"/>
        <v>0</v>
      </c>
      <c r="G112" s="167"/>
      <c r="H112" s="174">
        <f t="shared" si="12"/>
      </c>
      <c r="I112" s="174">
        <f t="shared" si="13"/>
      </c>
      <c r="J112" s="174">
        <f t="shared" si="14"/>
      </c>
      <c r="K112" s="174">
        <f t="shared" si="15"/>
      </c>
      <c r="L112" s="174">
        <f t="shared" si="16"/>
      </c>
      <c r="M112" s="174">
        <f t="shared" si="17"/>
      </c>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row>
    <row r="113" spans="1:47" s="67" customFormat="1" ht="12.75" hidden="1">
      <c r="A113" s="81"/>
      <c r="B113" s="57"/>
      <c r="C113" s="88"/>
      <c r="D113" s="89"/>
      <c r="E113" s="90"/>
      <c r="F113" s="91">
        <f t="shared" si="20"/>
        <v>0</v>
      </c>
      <c r="G113" s="167"/>
      <c r="H113" s="174">
        <f t="shared" si="12"/>
      </c>
      <c r="I113" s="174">
        <f t="shared" si="13"/>
      </c>
      <c r="J113" s="174">
        <f t="shared" si="14"/>
      </c>
      <c r="K113" s="174">
        <f t="shared" si="15"/>
      </c>
      <c r="L113" s="174">
        <f t="shared" si="16"/>
      </c>
      <c r="M113" s="174">
        <f t="shared" si="17"/>
      </c>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row>
    <row r="114" spans="1:47" s="67" customFormat="1" ht="25.5" hidden="1">
      <c r="A114" s="251" t="s">
        <v>332</v>
      </c>
      <c r="B114" s="83" t="s">
        <v>128</v>
      </c>
      <c r="C114" s="84" t="s">
        <v>131</v>
      </c>
      <c r="D114" s="85">
        <v>-133356</v>
      </c>
      <c r="E114" s="86">
        <f>SUM(E115:E116)</f>
        <v>0</v>
      </c>
      <c r="F114" s="87">
        <f t="shared" si="20"/>
        <v>-133356</v>
      </c>
      <c r="G114" s="167">
        <f>IF(OR(D114&lt;&gt;F114,F115&lt;&gt;0),"X","")</f>
      </c>
      <c r="H114" s="174">
        <f t="shared" si="12"/>
        <v>-133356</v>
      </c>
      <c r="I114" s="174">
        <f t="shared" si="13"/>
        <v>0</v>
      </c>
      <c r="J114" s="174">
        <f t="shared" si="14"/>
        <v>-133356</v>
      </c>
      <c r="K114" s="174">
        <f t="shared" si="15"/>
      </c>
      <c r="L114" s="174">
        <f t="shared" si="16"/>
      </c>
      <c r="M114" s="174">
        <f t="shared" si="17"/>
      </c>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row>
    <row r="115" spans="1:47" s="67" customFormat="1" ht="12.75" hidden="1">
      <c r="A115" s="81"/>
      <c r="B115" s="57"/>
      <c r="C115" s="88"/>
      <c r="D115" s="89"/>
      <c r="E115" s="90"/>
      <c r="F115" s="91">
        <f t="shared" si="20"/>
        <v>0</v>
      </c>
      <c r="G115" s="167"/>
      <c r="H115" s="174">
        <f t="shared" si="12"/>
      </c>
      <c r="I115" s="174">
        <f t="shared" si="13"/>
      </c>
      <c r="J115" s="174">
        <f t="shared" si="14"/>
      </c>
      <c r="K115" s="174">
        <f t="shared" si="15"/>
      </c>
      <c r="L115" s="174">
        <f t="shared" si="16"/>
      </c>
      <c r="M115" s="174">
        <f t="shared" si="17"/>
      </c>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row>
    <row r="116" spans="1:47" s="67" customFormat="1" ht="12.75" hidden="1">
      <c r="A116" s="81"/>
      <c r="B116" s="57"/>
      <c r="C116" s="88"/>
      <c r="D116" s="89"/>
      <c r="E116" s="90"/>
      <c r="F116" s="91">
        <f t="shared" si="20"/>
        <v>0</v>
      </c>
      <c r="G116" s="167"/>
      <c r="H116" s="174">
        <f t="shared" si="12"/>
      </c>
      <c r="I116" s="174">
        <f t="shared" si="13"/>
      </c>
      <c r="J116" s="174">
        <f t="shared" si="14"/>
      </c>
      <c r="K116" s="174">
        <f t="shared" si="15"/>
      </c>
      <c r="L116" s="174">
        <f t="shared" si="16"/>
      </c>
      <c r="M116" s="174">
        <f t="shared" si="17"/>
      </c>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row>
    <row r="117" spans="1:47" s="67" customFormat="1" ht="25.5" hidden="1">
      <c r="A117" s="251" t="s">
        <v>333</v>
      </c>
      <c r="B117" s="83" t="s">
        <v>125</v>
      </c>
      <c r="C117" s="84" t="s">
        <v>132</v>
      </c>
      <c r="D117" s="85">
        <v>-94769</v>
      </c>
      <c r="E117" s="86">
        <f>SUM(E118:E119)</f>
        <v>0</v>
      </c>
      <c r="F117" s="87">
        <f t="shared" si="20"/>
        <v>-94769</v>
      </c>
      <c r="G117" s="167">
        <f>IF(OR(D117&lt;&gt;F117,F118&lt;&gt;0),"X","")</f>
      </c>
      <c r="H117" s="174">
        <f t="shared" si="12"/>
        <v>-94769</v>
      </c>
      <c r="I117" s="174">
        <f t="shared" si="13"/>
        <v>0</v>
      </c>
      <c r="J117" s="174">
        <f t="shared" si="14"/>
        <v>-94769</v>
      </c>
      <c r="K117" s="174">
        <f t="shared" si="15"/>
      </c>
      <c r="L117" s="174">
        <f t="shared" si="16"/>
      </c>
      <c r="M117" s="174">
        <f t="shared" si="17"/>
      </c>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row>
    <row r="118" spans="1:47" s="67" customFormat="1" ht="12.75" hidden="1">
      <c r="A118" s="81"/>
      <c r="B118" s="57"/>
      <c r="C118" s="88"/>
      <c r="D118" s="89"/>
      <c r="E118" s="90"/>
      <c r="F118" s="91">
        <f t="shared" si="20"/>
        <v>0</v>
      </c>
      <c r="G118" s="167"/>
      <c r="H118" s="174">
        <f t="shared" si="12"/>
      </c>
      <c r="I118" s="174">
        <f t="shared" si="13"/>
      </c>
      <c r="J118" s="174">
        <f t="shared" si="14"/>
      </c>
      <c r="K118" s="174">
        <f t="shared" si="15"/>
      </c>
      <c r="L118" s="174">
        <f t="shared" si="16"/>
      </c>
      <c r="M118" s="174">
        <f t="shared" si="17"/>
      </c>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row>
    <row r="119" spans="1:47" s="67" customFormat="1" ht="12.75" hidden="1">
      <c r="A119" s="165"/>
      <c r="B119" s="57"/>
      <c r="C119" s="88"/>
      <c r="D119" s="89"/>
      <c r="E119" s="90"/>
      <c r="F119" s="91">
        <f t="shared" si="20"/>
        <v>0</v>
      </c>
      <c r="G119" s="258"/>
      <c r="H119" s="174">
        <f t="shared" si="12"/>
      </c>
      <c r="I119" s="174">
        <f t="shared" si="13"/>
      </c>
      <c r="J119" s="174">
        <f t="shared" si="14"/>
      </c>
      <c r="K119" s="174">
        <f t="shared" si="15"/>
      </c>
      <c r="L119" s="174">
        <f t="shared" si="16"/>
      </c>
      <c r="M119" s="174">
        <f t="shared" si="17"/>
      </c>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row>
    <row r="120" spans="1:47" s="66" customFormat="1" ht="15" customHeight="1" hidden="1">
      <c r="A120" s="98" t="s">
        <v>8</v>
      </c>
      <c r="B120" s="333" t="s">
        <v>9</v>
      </c>
      <c r="C120" s="329"/>
      <c r="D120" s="187"/>
      <c r="E120" s="187"/>
      <c r="F120" s="188"/>
      <c r="G120" s="169"/>
      <c r="H120" s="174">
        <f t="shared" si="12"/>
      </c>
      <c r="I120" s="174">
        <f t="shared" si="13"/>
      </c>
      <c r="J120" s="174">
        <f t="shared" si="14"/>
      </c>
      <c r="K120" s="174">
        <f t="shared" si="15"/>
      </c>
      <c r="L120" s="174">
        <f t="shared" si="16"/>
      </c>
      <c r="M120" s="174">
        <f t="shared" si="17"/>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row>
    <row r="121" spans="1:47" s="66" customFormat="1" ht="15" customHeight="1" hidden="1">
      <c r="A121" s="255" t="s">
        <v>334</v>
      </c>
      <c r="B121" s="328" t="s">
        <v>32</v>
      </c>
      <c r="C121" s="329"/>
      <c r="D121" s="182"/>
      <c r="E121" s="182"/>
      <c r="F121" s="183"/>
      <c r="G121" s="169"/>
      <c r="H121" s="174">
        <f t="shared" si="12"/>
      </c>
      <c r="I121" s="174">
        <f t="shared" si="13"/>
      </c>
      <c r="J121" s="174">
        <f t="shared" si="14"/>
      </c>
      <c r="K121" s="174">
        <f t="shared" si="15"/>
      </c>
      <c r="L121" s="174">
        <f t="shared" si="16"/>
      </c>
      <c r="M121" s="174">
        <f t="shared" si="17"/>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row>
    <row r="122" spans="1:47" s="67" customFormat="1" ht="25.5" hidden="1">
      <c r="A122" s="251" t="s">
        <v>335</v>
      </c>
      <c r="B122" s="83" t="s">
        <v>135</v>
      </c>
      <c r="C122" s="84" t="s">
        <v>136</v>
      </c>
      <c r="D122" s="85">
        <v>-60094</v>
      </c>
      <c r="E122" s="86">
        <f>SUM(E123:E124)</f>
        <v>0</v>
      </c>
      <c r="F122" s="87">
        <f aca="true" t="shared" si="21" ref="F122:F129">SUM(D122:E122)</f>
        <v>-60094</v>
      </c>
      <c r="G122" s="167">
        <f>IF(OR(D122&lt;&gt;F122,F123&lt;&gt;0),"X","")</f>
      </c>
      <c r="H122" s="174">
        <f t="shared" si="12"/>
        <v>-60094</v>
      </c>
      <c r="I122" s="174">
        <f t="shared" si="13"/>
        <v>0</v>
      </c>
      <c r="J122" s="174">
        <f t="shared" si="14"/>
        <v>-60094</v>
      </c>
      <c r="K122" s="174">
        <f t="shared" si="15"/>
      </c>
      <c r="L122" s="174">
        <f t="shared" si="16"/>
      </c>
      <c r="M122" s="174">
        <f t="shared" si="17"/>
      </c>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row>
    <row r="123" spans="1:47" s="67" customFormat="1" ht="12.75" hidden="1">
      <c r="A123" s="81"/>
      <c r="B123" s="57"/>
      <c r="C123" s="88"/>
      <c r="D123" s="89"/>
      <c r="E123" s="90"/>
      <c r="F123" s="91">
        <f t="shared" si="21"/>
        <v>0</v>
      </c>
      <c r="G123" s="167"/>
      <c r="H123" s="174">
        <f t="shared" si="12"/>
      </c>
      <c r="I123" s="174">
        <f t="shared" si="13"/>
      </c>
      <c r="J123" s="174">
        <f t="shared" si="14"/>
      </c>
      <c r="K123" s="174">
        <f t="shared" si="15"/>
      </c>
      <c r="L123" s="174">
        <f t="shared" si="16"/>
      </c>
      <c r="M123" s="174">
        <f t="shared" si="17"/>
      </c>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row>
    <row r="124" spans="1:47" s="67" customFormat="1" ht="12.75" hidden="1">
      <c r="A124" s="25"/>
      <c r="B124" s="57"/>
      <c r="C124" s="88"/>
      <c r="D124" s="89"/>
      <c r="E124" s="90"/>
      <c r="F124" s="91">
        <f t="shared" si="21"/>
        <v>0</v>
      </c>
      <c r="G124" s="167"/>
      <c r="H124" s="174">
        <f t="shared" si="12"/>
      </c>
      <c r="I124" s="174">
        <f t="shared" si="13"/>
      </c>
      <c r="J124" s="174">
        <f t="shared" si="14"/>
      </c>
      <c r="K124" s="174">
        <f t="shared" si="15"/>
      </c>
      <c r="L124" s="174">
        <f t="shared" si="16"/>
      </c>
      <c r="M124" s="174">
        <f t="shared" si="17"/>
      </c>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row>
    <row r="125" spans="1:47" s="67" customFormat="1" ht="25.5" hidden="1">
      <c r="A125" s="251" t="s">
        <v>336</v>
      </c>
      <c r="B125" s="83" t="s">
        <v>133</v>
      </c>
      <c r="C125" s="84" t="s">
        <v>70</v>
      </c>
      <c r="D125" s="85">
        <v>-3698537</v>
      </c>
      <c r="E125" s="86">
        <f>SUM(E126:E127)</f>
        <v>0</v>
      </c>
      <c r="F125" s="87">
        <f t="shared" si="21"/>
        <v>-3698537</v>
      </c>
      <c r="G125" s="167">
        <f>IF(OR(D125&lt;&gt;F125,F126&lt;&gt;0),"X","")</f>
      </c>
      <c r="H125" s="174">
        <f t="shared" si="12"/>
        <v>-3698537</v>
      </c>
      <c r="I125" s="174">
        <f t="shared" si="13"/>
        <v>0</v>
      </c>
      <c r="J125" s="174">
        <f t="shared" si="14"/>
        <v>-3698537</v>
      </c>
      <c r="K125" s="174">
        <f t="shared" si="15"/>
      </c>
      <c r="L125" s="174">
        <f t="shared" si="16"/>
      </c>
      <c r="M125" s="174">
        <f t="shared" si="17"/>
      </c>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row>
    <row r="126" spans="1:47" s="67" customFormat="1" ht="12.75" hidden="1">
      <c r="A126" s="81"/>
      <c r="B126" s="57"/>
      <c r="C126" s="88"/>
      <c r="D126" s="89"/>
      <c r="E126" s="90"/>
      <c r="F126" s="91">
        <f t="shared" si="21"/>
        <v>0</v>
      </c>
      <c r="G126" s="167"/>
      <c r="H126" s="174">
        <f t="shared" si="12"/>
      </c>
      <c r="I126" s="174">
        <f t="shared" si="13"/>
      </c>
      <c r="J126" s="174">
        <f t="shared" si="14"/>
      </c>
      <c r="K126" s="174">
        <f t="shared" si="15"/>
      </c>
      <c r="L126" s="174">
        <f t="shared" si="16"/>
      </c>
      <c r="M126" s="174">
        <f t="shared" si="17"/>
      </c>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row>
    <row r="127" spans="1:47" s="67" customFormat="1" ht="12.75" hidden="1">
      <c r="A127" s="25"/>
      <c r="B127" s="57"/>
      <c r="C127" s="88"/>
      <c r="D127" s="89"/>
      <c r="E127" s="90"/>
      <c r="F127" s="91">
        <f t="shared" si="21"/>
        <v>0</v>
      </c>
      <c r="G127" s="167"/>
      <c r="H127" s="174">
        <f t="shared" si="12"/>
      </c>
      <c r="I127" s="174">
        <f t="shared" si="13"/>
      </c>
      <c r="J127" s="174">
        <f t="shared" si="14"/>
      </c>
      <c r="K127" s="174">
        <f t="shared" si="15"/>
      </c>
      <c r="L127" s="174">
        <f t="shared" si="16"/>
      </c>
      <c r="M127" s="174">
        <f t="shared" si="17"/>
      </c>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row>
    <row r="128" spans="1:47" s="67" customFormat="1" ht="25.5" hidden="1">
      <c r="A128" s="251" t="s">
        <v>195</v>
      </c>
      <c r="B128" s="83" t="s">
        <v>134</v>
      </c>
      <c r="C128" s="84" t="s">
        <v>137</v>
      </c>
      <c r="D128" s="85">
        <v>-1230269</v>
      </c>
      <c r="E128" s="86">
        <f>SUM(E129:E129)</f>
        <v>0</v>
      </c>
      <c r="F128" s="87">
        <f t="shared" si="21"/>
        <v>-1230269</v>
      </c>
      <c r="G128" s="167">
        <f>IF(OR(D128&lt;&gt;F128,F129&lt;&gt;0),"X","")</f>
      </c>
      <c r="H128" s="174">
        <f t="shared" si="12"/>
        <v>-1230269</v>
      </c>
      <c r="I128" s="174">
        <f t="shared" si="13"/>
        <v>0</v>
      </c>
      <c r="J128" s="174">
        <f t="shared" si="14"/>
        <v>-1230269</v>
      </c>
      <c r="K128" s="174">
        <f t="shared" si="15"/>
      </c>
      <c r="L128" s="174">
        <f t="shared" si="16"/>
      </c>
      <c r="M128" s="174">
        <f t="shared" si="17"/>
      </c>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row>
    <row r="129" spans="1:47" s="67" customFormat="1" ht="12.75" hidden="1">
      <c r="A129" s="81"/>
      <c r="B129" s="57"/>
      <c r="C129" s="88"/>
      <c r="D129" s="89"/>
      <c r="E129" s="90"/>
      <c r="F129" s="91">
        <f t="shared" si="21"/>
        <v>0</v>
      </c>
      <c r="G129" s="167"/>
      <c r="H129" s="174">
        <f t="shared" si="12"/>
      </c>
      <c r="I129" s="174">
        <f t="shared" si="13"/>
      </c>
      <c r="J129" s="174">
        <f t="shared" si="14"/>
      </c>
      <c r="K129" s="174">
        <f t="shared" si="15"/>
      </c>
      <c r="L129" s="174">
        <f t="shared" si="16"/>
      </c>
      <c r="M129" s="174">
        <f t="shared" si="17"/>
      </c>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row>
    <row r="130" spans="1:47" s="67" customFormat="1" ht="25.5" hidden="1">
      <c r="A130" s="251" t="s">
        <v>340</v>
      </c>
      <c r="B130" s="83" t="s">
        <v>338</v>
      </c>
      <c r="C130" s="84" t="s">
        <v>139</v>
      </c>
      <c r="D130" s="85">
        <v>-808810</v>
      </c>
      <c r="E130" s="86">
        <f>SUM(E131:E132)</f>
        <v>0</v>
      </c>
      <c r="F130" s="87">
        <f aca="true" t="shared" si="22" ref="F130:F136">SUM(D130:E130)</f>
        <v>-808810</v>
      </c>
      <c r="G130" s="167">
        <f>IF(OR(D130&lt;&gt;F130,F131&lt;&gt;0),"X","")</f>
      </c>
      <c r="H130" s="174">
        <f aca="true" t="shared" si="23" ref="H130:J135">IF(AND(LEFT($B130,16)="Teilergebnisplan",LEFT($B130,19)&lt;&gt;"Teilergebnisplan
51"),D130,"")</f>
        <v>-808810</v>
      </c>
      <c r="I130" s="174">
        <f t="shared" si="23"/>
        <v>0</v>
      </c>
      <c r="J130" s="174">
        <f t="shared" si="23"/>
        <v>-808810</v>
      </c>
      <c r="K130" s="174"/>
      <c r="L130" s="174"/>
      <c r="M130" s="174"/>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row>
    <row r="131" spans="1:47" s="67" customFormat="1" ht="15" customHeight="1" hidden="1">
      <c r="A131" s="81"/>
      <c r="B131" s="57"/>
      <c r="C131" s="88"/>
      <c r="D131" s="89"/>
      <c r="E131" s="90"/>
      <c r="F131" s="91">
        <f t="shared" si="22"/>
        <v>0</v>
      </c>
      <c r="G131" s="167"/>
      <c r="H131" s="174">
        <f t="shared" si="23"/>
      </c>
      <c r="I131" s="174">
        <f t="shared" si="23"/>
      </c>
      <c r="J131" s="174">
        <f t="shared" si="23"/>
      </c>
      <c r="K131" s="174"/>
      <c r="L131" s="174"/>
      <c r="M131" s="174"/>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row>
    <row r="132" spans="1:47" s="67" customFormat="1" ht="12.75" hidden="1">
      <c r="A132" s="25"/>
      <c r="B132" s="57"/>
      <c r="C132" s="88"/>
      <c r="D132" s="89"/>
      <c r="E132" s="90"/>
      <c r="F132" s="91">
        <f t="shared" si="22"/>
        <v>0</v>
      </c>
      <c r="G132" s="167"/>
      <c r="H132" s="174">
        <f t="shared" si="23"/>
      </c>
      <c r="I132" s="174">
        <f t="shared" si="23"/>
      </c>
      <c r="J132" s="174">
        <f t="shared" si="23"/>
      </c>
      <c r="K132" s="174"/>
      <c r="L132" s="174"/>
      <c r="M132" s="174"/>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row>
    <row r="133" spans="1:47" s="67" customFormat="1" ht="25.5" hidden="1">
      <c r="A133" s="251" t="s">
        <v>341</v>
      </c>
      <c r="B133" s="83" t="s">
        <v>339</v>
      </c>
      <c r="C133" s="84" t="s">
        <v>140</v>
      </c>
      <c r="D133" s="85">
        <v>-241532</v>
      </c>
      <c r="E133" s="86">
        <f>SUM(E134)</f>
        <v>0</v>
      </c>
      <c r="F133" s="87">
        <f t="shared" si="22"/>
        <v>-241532</v>
      </c>
      <c r="G133" s="167">
        <f>IF(OR(D133&lt;&gt;F133,F134&lt;&gt;0),"X","")</f>
      </c>
      <c r="H133" s="174">
        <f t="shared" si="23"/>
        <v>-241532</v>
      </c>
      <c r="I133" s="174">
        <f t="shared" si="23"/>
        <v>0</v>
      </c>
      <c r="J133" s="174">
        <f t="shared" si="23"/>
        <v>-241532</v>
      </c>
      <c r="K133" s="174"/>
      <c r="L133" s="174"/>
      <c r="M133" s="174"/>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row>
    <row r="134" spans="1:47" s="67" customFormat="1" ht="12.75" hidden="1">
      <c r="A134" s="25"/>
      <c r="B134" s="173"/>
      <c r="C134" s="101"/>
      <c r="D134" s="102"/>
      <c r="E134" s="102"/>
      <c r="F134" s="109">
        <f t="shared" si="22"/>
        <v>0</v>
      </c>
      <c r="G134" s="167"/>
      <c r="H134" s="174">
        <f t="shared" si="23"/>
      </c>
      <c r="I134" s="174">
        <f t="shared" si="23"/>
      </c>
      <c r="J134" s="174">
        <f t="shared" si="23"/>
      </c>
      <c r="K134" s="174"/>
      <c r="L134" s="174"/>
      <c r="M134" s="174"/>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row>
    <row r="135" spans="1:47" s="67" customFormat="1" ht="25.5" hidden="1">
      <c r="A135" s="256" t="s">
        <v>344</v>
      </c>
      <c r="B135" s="96" t="s">
        <v>342</v>
      </c>
      <c r="C135" s="96" t="s">
        <v>343</v>
      </c>
      <c r="D135" s="257">
        <v>-45239</v>
      </c>
      <c r="E135" s="103">
        <f>SUM(E136)</f>
        <v>0</v>
      </c>
      <c r="F135" s="103">
        <f t="shared" si="22"/>
        <v>-45239</v>
      </c>
      <c r="G135" s="167"/>
      <c r="H135" s="174">
        <f t="shared" si="23"/>
        <v>-45239</v>
      </c>
      <c r="I135" s="174">
        <f t="shared" si="23"/>
        <v>0</v>
      </c>
      <c r="J135" s="174">
        <f t="shared" si="23"/>
        <v>-45239</v>
      </c>
      <c r="K135" s="174"/>
      <c r="L135" s="174"/>
      <c r="M135" s="174"/>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row>
    <row r="136" spans="1:47" s="67" customFormat="1" ht="12.75" hidden="1">
      <c r="A136" s="36"/>
      <c r="B136" s="173"/>
      <c r="C136" s="101"/>
      <c r="D136" s="102"/>
      <c r="E136" s="97"/>
      <c r="F136" s="109">
        <f t="shared" si="22"/>
        <v>0</v>
      </c>
      <c r="G136" s="167"/>
      <c r="H136" s="174"/>
      <c r="I136" s="174"/>
      <c r="J136" s="174"/>
      <c r="K136" s="174"/>
      <c r="L136" s="174"/>
      <c r="M136" s="174"/>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row>
    <row r="137" spans="1:47" s="67" customFormat="1" ht="15" customHeight="1" hidden="1">
      <c r="A137" s="254" t="s">
        <v>337</v>
      </c>
      <c r="B137" s="328" t="s">
        <v>33</v>
      </c>
      <c r="C137" s="354"/>
      <c r="D137" s="182"/>
      <c r="E137" s="182"/>
      <c r="F137" s="183"/>
      <c r="G137" s="167"/>
      <c r="H137" s="174">
        <f aca="true" t="shared" si="24" ref="H137:J139">IF(AND(LEFT($B137,16)="Teilergebnisplan",LEFT($B137,19)&lt;&gt;"Teilergebnisplan
51"),D137,"")</f>
      </c>
      <c r="I137" s="174">
        <f t="shared" si="24"/>
      </c>
      <c r="J137" s="174">
        <f t="shared" si="24"/>
      </c>
      <c r="K137" s="174">
        <f aca="true" t="shared" si="25" ref="K137:M139">IF(LEFT($B137,19)="Teilergebnisplan
51",D137,"")</f>
      </c>
      <c r="L137" s="174">
        <f t="shared" si="25"/>
      </c>
      <c r="M137" s="174">
        <f t="shared" si="25"/>
      </c>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row>
    <row r="138" spans="1:47" s="67" customFormat="1" ht="25.5" hidden="1">
      <c r="A138" s="251" t="s">
        <v>196</v>
      </c>
      <c r="B138" s="83" t="s">
        <v>367</v>
      </c>
      <c r="C138" s="84" t="s">
        <v>138</v>
      </c>
      <c r="D138" s="85">
        <v>-8024890</v>
      </c>
      <c r="E138" s="86">
        <f>SUM(E139:E140)</f>
        <v>0</v>
      </c>
      <c r="F138" s="87">
        <f>SUM(D138:E138)</f>
        <v>-8024890</v>
      </c>
      <c r="G138" s="167">
        <f>IF(OR(D138&lt;&gt;F138,F139&lt;&gt;0),"X","")</f>
      </c>
      <c r="H138" s="174">
        <f t="shared" si="24"/>
        <v>-8024890</v>
      </c>
      <c r="I138" s="174">
        <f t="shared" si="24"/>
        <v>0</v>
      </c>
      <c r="J138" s="174">
        <f t="shared" si="24"/>
        <v>-8024890</v>
      </c>
      <c r="K138" s="174">
        <f t="shared" si="25"/>
      </c>
      <c r="L138" s="174">
        <f t="shared" si="25"/>
      </c>
      <c r="M138" s="174">
        <f t="shared" si="25"/>
      </c>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row>
    <row r="139" spans="1:47" s="67" customFormat="1" ht="25.5" hidden="1">
      <c r="A139" s="81"/>
      <c r="B139" s="262" t="s">
        <v>440</v>
      </c>
      <c r="C139" s="259" t="s">
        <v>441</v>
      </c>
      <c r="D139" s="89"/>
      <c r="E139" s="90"/>
      <c r="F139" s="91">
        <f>SUM(D139:E139)</f>
        <v>0</v>
      </c>
      <c r="G139" s="167"/>
      <c r="H139" s="174">
        <f t="shared" si="24"/>
      </c>
      <c r="I139" s="174">
        <f t="shared" si="24"/>
      </c>
      <c r="J139" s="174">
        <f t="shared" si="24"/>
      </c>
      <c r="K139" s="174">
        <f t="shared" si="25"/>
      </c>
      <c r="L139" s="174">
        <f t="shared" si="25"/>
      </c>
      <c r="M139" s="174">
        <f t="shared" si="25"/>
      </c>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row>
    <row r="140" spans="1:47" s="67" customFormat="1" ht="12.75" hidden="1">
      <c r="A140" s="36"/>
      <c r="B140" s="173"/>
      <c r="C140" s="101"/>
      <c r="D140" s="102"/>
      <c r="E140" s="97"/>
      <c r="F140" s="109"/>
      <c r="G140" s="167"/>
      <c r="H140" s="174"/>
      <c r="I140" s="174"/>
      <c r="J140" s="174"/>
      <c r="K140" s="174"/>
      <c r="L140" s="174"/>
      <c r="M140" s="174"/>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row>
    <row r="141" spans="1:47" s="67" customFormat="1" ht="15" customHeight="1" hidden="1">
      <c r="A141" s="254" t="s">
        <v>198</v>
      </c>
      <c r="B141" s="328" t="s">
        <v>34</v>
      </c>
      <c r="C141" s="354"/>
      <c r="D141" s="182"/>
      <c r="E141" s="182"/>
      <c r="F141" s="183"/>
      <c r="G141" s="167"/>
      <c r="H141" s="174">
        <f aca="true" t="shared" si="26" ref="H141:H201">IF(AND(LEFT($B141,16)="Teilergebnisplan",LEFT($B141,19)&lt;&gt;"Teilergebnisplan
51"),D141,"")</f>
      </c>
      <c r="I141" s="174">
        <f aca="true" t="shared" si="27" ref="I141:I201">IF(AND(LEFT($B141,16)="Teilergebnisplan",LEFT($B141,19)&lt;&gt;"Teilergebnisplan
51"),E141,"")</f>
      </c>
      <c r="J141" s="174">
        <f aca="true" t="shared" si="28" ref="J141:J201">IF(AND(LEFT($B141,16)="Teilergebnisplan",LEFT($B141,19)&lt;&gt;"Teilergebnisplan
51"),F141,"")</f>
      </c>
      <c r="K141" s="174">
        <f aca="true" t="shared" si="29" ref="K141:K201">IF(LEFT($B141,19)="Teilergebnisplan
51",D141,"")</f>
      </c>
      <c r="L141" s="174">
        <f aca="true" t="shared" si="30" ref="L141:L201">IF(LEFT($B141,19)="Teilergebnisplan
51",E141,"")</f>
      </c>
      <c r="M141" s="174">
        <f aca="true" t="shared" si="31" ref="M141:M201">IF(LEFT($B141,19)="Teilergebnisplan
51",F141,"")</f>
      </c>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row>
    <row r="142" spans="1:47" s="67" customFormat="1" ht="25.5" hidden="1">
      <c r="A142" s="251" t="s">
        <v>284</v>
      </c>
      <c r="B142" s="83" t="s">
        <v>144</v>
      </c>
      <c r="C142" s="84" t="s">
        <v>145</v>
      </c>
      <c r="D142" s="85">
        <v>-368415</v>
      </c>
      <c r="E142" s="86">
        <f>SUM(E143:E144)</f>
        <v>0</v>
      </c>
      <c r="F142" s="87">
        <f aca="true" t="shared" si="32" ref="F142:F152">SUM(D142:E142)</f>
        <v>-368415</v>
      </c>
      <c r="G142" s="167">
        <f>IF(OR(D142&lt;&gt;F142,F143&lt;&gt;0),"X","")</f>
      </c>
      <c r="H142" s="174">
        <f t="shared" si="26"/>
        <v>-368415</v>
      </c>
      <c r="I142" s="174">
        <f t="shared" si="27"/>
        <v>0</v>
      </c>
      <c r="J142" s="174">
        <f t="shared" si="28"/>
        <v>-368415</v>
      </c>
      <c r="K142" s="174">
        <f t="shared" si="29"/>
      </c>
      <c r="L142" s="174">
        <f t="shared" si="30"/>
      </c>
      <c r="M142" s="174">
        <f t="shared" si="31"/>
      </c>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row>
    <row r="143" spans="1:47" s="67" customFormat="1" ht="12.75" hidden="1">
      <c r="A143" s="81"/>
      <c r="B143" s="57"/>
      <c r="C143" s="88"/>
      <c r="D143" s="89"/>
      <c r="E143" s="90"/>
      <c r="F143" s="91">
        <f t="shared" si="32"/>
        <v>0</v>
      </c>
      <c r="G143" s="167"/>
      <c r="H143" s="174">
        <f t="shared" si="26"/>
      </c>
      <c r="I143" s="174">
        <f t="shared" si="27"/>
      </c>
      <c r="J143" s="174">
        <f t="shared" si="28"/>
      </c>
      <c r="K143" s="174">
        <f t="shared" si="29"/>
      </c>
      <c r="L143" s="174">
        <f t="shared" si="30"/>
      </c>
      <c r="M143" s="174">
        <f t="shared" si="31"/>
      </c>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row>
    <row r="144" spans="1:47" s="67" customFormat="1" ht="12.75" hidden="1">
      <c r="A144" s="25"/>
      <c r="B144" s="57"/>
      <c r="C144" s="88"/>
      <c r="D144" s="89"/>
      <c r="E144" s="90"/>
      <c r="F144" s="91">
        <f t="shared" si="32"/>
        <v>0</v>
      </c>
      <c r="G144" s="167"/>
      <c r="H144" s="174">
        <f t="shared" si="26"/>
      </c>
      <c r="I144" s="174">
        <f t="shared" si="27"/>
      </c>
      <c r="J144" s="174">
        <f t="shared" si="28"/>
      </c>
      <c r="K144" s="174">
        <f t="shared" si="29"/>
      </c>
      <c r="L144" s="174">
        <f t="shared" si="30"/>
      </c>
      <c r="M144" s="174">
        <f t="shared" si="31"/>
      </c>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row>
    <row r="145" spans="1:47" s="67" customFormat="1" ht="25.5" hidden="1">
      <c r="A145" s="251" t="s">
        <v>345</v>
      </c>
      <c r="B145" s="83" t="s">
        <v>141</v>
      </c>
      <c r="C145" s="84" t="s">
        <v>146</v>
      </c>
      <c r="D145" s="85">
        <v>-315816</v>
      </c>
      <c r="E145" s="86">
        <f>SUM(E146:E147)</f>
        <v>0</v>
      </c>
      <c r="F145" s="87">
        <f t="shared" si="32"/>
        <v>-315816</v>
      </c>
      <c r="G145" s="167">
        <f>IF(OR(D145&lt;&gt;F145,F146&lt;&gt;0),"X","")</f>
      </c>
      <c r="H145" s="174">
        <f t="shared" si="26"/>
        <v>-315816</v>
      </c>
      <c r="I145" s="174">
        <f t="shared" si="27"/>
        <v>0</v>
      </c>
      <c r="J145" s="174">
        <f t="shared" si="28"/>
        <v>-315816</v>
      </c>
      <c r="K145" s="174">
        <f t="shared" si="29"/>
      </c>
      <c r="L145" s="174">
        <f t="shared" si="30"/>
      </c>
      <c r="M145" s="174">
        <f t="shared" si="31"/>
      </c>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row>
    <row r="146" spans="1:47" s="67" customFormat="1" ht="12.75" hidden="1">
      <c r="A146" s="81"/>
      <c r="B146" s="57"/>
      <c r="C146" s="88"/>
      <c r="D146" s="89"/>
      <c r="E146" s="90"/>
      <c r="F146" s="91">
        <f t="shared" si="32"/>
        <v>0</v>
      </c>
      <c r="G146" s="167"/>
      <c r="H146" s="174">
        <f t="shared" si="26"/>
      </c>
      <c r="I146" s="174">
        <f t="shared" si="27"/>
      </c>
      <c r="J146" s="174">
        <f t="shared" si="28"/>
      </c>
      <c r="K146" s="174">
        <f t="shared" si="29"/>
      </c>
      <c r="L146" s="174">
        <f t="shared" si="30"/>
      </c>
      <c r="M146" s="174">
        <f t="shared" si="31"/>
      </c>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row>
    <row r="147" spans="1:47" s="67" customFormat="1" ht="12.75" hidden="1">
      <c r="A147" s="25"/>
      <c r="B147" s="57"/>
      <c r="C147" s="88"/>
      <c r="D147" s="89"/>
      <c r="E147" s="90"/>
      <c r="F147" s="91">
        <f t="shared" si="32"/>
        <v>0</v>
      </c>
      <c r="G147" s="167"/>
      <c r="H147" s="174">
        <f t="shared" si="26"/>
      </c>
      <c r="I147" s="174">
        <f t="shared" si="27"/>
      </c>
      <c r="J147" s="174">
        <f t="shared" si="28"/>
      </c>
      <c r="K147" s="174">
        <f t="shared" si="29"/>
      </c>
      <c r="L147" s="174">
        <f t="shared" si="30"/>
      </c>
      <c r="M147" s="174">
        <f t="shared" si="31"/>
      </c>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row>
    <row r="148" spans="1:47" s="67" customFormat="1" ht="25.5" hidden="1">
      <c r="A148" s="251" t="s">
        <v>346</v>
      </c>
      <c r="B148" s="83" t="s">
        <v>142</v>
      </c>
      <c r="C148" s="84" t="s">
        <v>147</v>
      </c>
      <c r="D148" s="85">
        <v>-73878</v>
      </c>
      <c r="E148" s="86">
        <f>SUM(E149:E150)</f>
        <v>0</v>
      </c>
      <c r="F148" s="87">
        <f t="shared" si="32"/>
        <v>-73878</v>
      </c>
      <c r="G148" s="167">
        <f>IF(OR(D148&lt;&gt;F148,F149&lt;&gt;0),"X","")</f>
      </c>
      <c r="H148" s="174">
        <f t="shared" si="26"/>
        <v>-73878</v>
      </c>
      <c r="I148" s="174">
        <f t="shared" si="27"/>
        <v>0</v>
      </c>
      <c r="J148" s="174">
        <f t="shared" si="28"/>
        <v>-73878</v>
      </c>
      <c r="K148" s="174">
        <f t="shared" si="29"/>
      </c>
      <c r="L148" s="174">
        <f t="shared" si="30"/>
      </c>
      <c r="M148" s="174">
        <f t="shared" si="31"/>
      </c>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row>
    <row r="149" spans="1:47" s="67" customFormat="1" ht="12.75" hidden="1">
      <c r="A149" s="81"/>
      <c r="B149" s="57"/>
      <c r="C149" s="88"/>
      <c r="D149" s="89"/>
      <c r="E149" s="90"/>
      <c r="F149" s="91">
        <f t="shared" si="32"/>
        <v>0</v>
      </c>
      <c r="G149" s="167"/>
      <c r="H149" s="174">
        <f t="shared" si="26"/>
      </c>
      <c r="I149" s="174">
        <f t="shared" si="27"/>
      </c>
      <c r="J149" s="174">
        <f t="shared" si="28"/>
      </c>
      <c r="K149" s="174">
        <f t="shared" si="29"/>
      </c>
      <c r="L149" s="174">
        <f t="shared" si="30"/>
      </c>
      <c r="M149" s="174">
        <f t="shared" si="31"/>
      </c>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row>
    <row r="150" spans="1:47" s="67" customFormat="1" ht="12.75" hidden="1">
      <c r="A150" s="81"/>
      <c r="B150" s="57"/>
      <c r="C150" s="88"/>
      <c r="D150" s="89"/>
      <c r="E150" s="90"/>
      <c r="F150" s="91">
        <f t="shared" si="32"/>
        <v>0</v>
      </c>
      <c r="G150" s="167"/>
      <c r="H150" s="174">
        <f t="shared" si="26"/>
      </c>
      <c r="I150" s="174">
        <f t="shared" si="27"/>
      </c>
      <c r="J150" s="174">
        <f t="shared" si="28"/>
      </c>
      <c r="K150" s="174">
        <f t="shared" si="29"/>
      </c>
      <c r="L150" s="174">
        <f t="shared" si="30"/>
      </c>
      <c r="M150" s="174">
        <f t="shared" si="31"/>
      </c>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row>
    <row r="151" spans="1:47" s="67" customFormat="1" ht="25.5" hidden="1">
      <c r="A151" s="251" t="s">
        <v>347</v>
      </c>
      <c r="B151" s="83" t="s">
        <v>143</v>
      </c>
      <c r="C151" s="84" t="s">
        <v>148</v>
      </c>
      <c r="D151" s="85">
        <v>-50973</v>
      </c>
      <c r="E151" s="86">
        <f>SUM(E152:E153)</f>
        <v>0</v>
      </c>
      <c r="F151" s="87">
        <f t="shared" si="32"/>
        <v>-50973</v>
      </c>
      <c r="G151" s="167">
        <f>IF(OR(D151&lt;&gt;F151,F152&lt;&gt;0),"X","")</f>
      </c>
      <c r="H151" s="174">
        <f t="shared" si="26"/>
        <v>-50973</v>
      </c>
      <c r="I151" s="174">
        <f t="shared" si="27"/>
        <v>0</v>
      </c>
      <c r="J151" s="174">
        <f t="shared" si="28"/>
        <v>-50973</v>
      </c>
      <c r="K151" s="174">
        <f t="shared" si="29"/>
      </c>
      <c r="L151" s="174">
        <f t="shared" si="30"/>
      </c>
      <c r="M151" s="174">
        <f t="shared" si="31"/>
      </c>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row>
    <row r="152" spans="1:47" s="67" customFormat="1" ht="12.75" hidden="1">
      <c r="A152" s="81"/>
      <c r="B152" s="57"/>
      <c r="C152" s="88"/>
      <c r="D152" s="89"/>
      <c r="E152" s="90"/>
      <c r="F152" s="91">
        <f t="shared" si="32"/>
        <v>0</v>
      </c>
      <c r="G152" s="167"/>
      <c r="H152" s="174">
        <f t="shared" si="26"/>
      </c>
      <c r="I152" s="174">
        <f t="shared" si="27"/>
      </c>
      <c r="J152" s="174">
        <f t="shared" si="28"/>
      </c>
      <c r="K152" s="174">
        <f t="shared" si="29"/>
      </c>
      <c r="L152" s="174">
        <f t="shared" si="30"/>
      </c>
      <c r="M152" s="174">
        <f t="shared" si="31"/>
      </c>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row>
    <row r="153" spans="1:47" s="67" customFormat="1" ht="25.5" hidden="1">
      <c r="A153" s="251" t="s">
        <v>285</v>
      </c>
      <c r="B153" s="83" t="s">
        <v>348</v>
      </c>
      <c r="C153" s="84" t="s">
        <v>349</v>
      </c>
      <c r="D153" s="85">
        <v>-195411</v>
      </c>
      <c r="E153" s="86">
        <f>SUM(E154)</f>
        <v>0</v>
      </c>
      <c r="F153" s="87">
        <f>SUM(D153:E153)</f>
        <v>-195411</v>
      </c>
      <c r="G153" s="167">
        <f>IF(OR(D153&lt;&gt;F153,F154&lt;&gt;0),"X","")</f>
      </c>
      <c r="H153" s="174">
        <f aca="true" t="shared" si="33" ref="H153:J155">IF(AND(LEFT($B153,16)="Teilergebnisplan",LEFT($B153,19)&lt;&gt;"Teilergebnisplan
51"),D153,"")</f>
        <v>-195411</v>
      </c>
      <c r="I153" s="174">
        <f t="shared" si="33"/>
        <v>0</v>
      </c>
      <c r="J153" s="174">
        <f t="shared" si="33"/>
        <v>-195411</v>
      </c>
      <c r="K153" s="174">
        <f aca="true" t="shared" si="34" ref="K153:M155">IF(LEFT($B153,19)="Teilergebnisplan
51",D153,"")</f>
      </c>
      <c r="L153" s="174">
        <f t="shared" si="34"/>
      </c>
      <c r="M153" s="174">
        <f t="shared" si="34"/>
      </c>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row>
    <row r="154" spans="1:47" s="67" customFormat="1" ht="12.75" hidden="1">
      <c r="A154" s="81"/>
      <c r="B154" s="57"/>
      <c r="C154" s="88"/>
      <c r="D154" s="89"/>
      <c r="E154" s="90"/>
      <c r="F154" s="91">
        <f>SUM(D154:E154)</f>
        <v>0</v>
      </c>
      <c r="G154" s="167"/>
      <c r="H154" s="174">
        <f t="shared" si="33"/>
      </c>
      <c r="I154" s="174">
        <f t="shared" si="33"/>
      </c>
      <c r="J154" s="174">
        <f t="shared" si="33"/>
      </c>
      <c r="K154" s="174">
        <f t="shared" si="34"/>
      </c>
      <c r="L154" s="174">
        <f t="shared" si="34"/>
      </c>
      <c r="M154" s="174">
        <f t="shared" si="34"/>
      </c>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row>
    <row r="155" spans="1:47" s="67" customFormat="1" ht="15" customHeight="1" hidden="1">
      <c r="A155" s="254" t="s">
        <v>287</v>
      </c>
      <c r="B155" s="328" t="s">
        <v>350</v>
      </c>
      <c r="C155" s="354"/>
      <c r="D155" s="182"/>
      <c r="E155" s="182"/>
      <c r="F155" s="183"/>
      <c r="G155" s="167"/>
      <c r="H155" s="174">
        <f t="shared" si="33"/>
      </c>
      <c r="I155" s="174">
        <f t="shared" si="33"/>
      </c>
      <c r="J155" s="174">
        <f t="shared" si="33"/>
      </c>
      <c r="K155" s="174">
        <f t="shared" si="34"/>
      </c>
      <c r="L155" s="174">
        <f t="shared" si="34"/>
      </c>
      <c r="M155" s="174">
        <f t="shared" si="34"/>
      </c>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row>
    <row r="156" spans="1:47" s="67" customFormat="1" ht="25.5" hidden="1">
      <c r="A156" s="251" t="s">
        <v>199</v>
      </c>
      <c r="B156" s="83" t="s">
        <v>152</v>
      </c>
      <c r="C156" s="84" t="s">
        <v>153</v>
      </c>
      <c r="D156" s="85">
        <v>-72264</v>
      </c>
      <c r="E156" s="86">
        <f>SUM(E157:E158)</f>
        <v>0</v>
      </c>
      <c r="F156" s="87">
        <f aca="true" t="shared" si="35" ref="F156:F164">SUM(D156:E156)</f>
        <v>-72264</v>
      </c>
      <c r="G156" s="167">
        <f>IF(OR(D156&lt;&gt;F156,F157&lt;&gt;0),"X","")</f>
      </c>
      <c r="H156" s="174">
        <f t="shared" si="26"/>
        <v>-72264</v>
      </c>
      <c r="I156" s="174">
        <f t="shared" si="27"/>
        <v>0</v>
      </c>
      <c r="J156" s="174">
        <f t="shared" si="28"/>
        <v>-72264</v>
      </c>
      <c r="K156" s="174">
        <f t="shared" si="29"/>
      </c>
      <c r="L156" s="174">
        <f t="shared" si="30"/>
      </c>
      <c r="M156" s="174">
        <f t="shared" si="31"/>
      </c>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row>
    <row r="157" spans="1:47" s="67" customFormat="1" ht="12.75" hidden="1">
      <c r="A157" s="81"/>
      <c r="B157" s="57"/>
      <c r="C157" s="88"/>
      <c r="D157" s="89"/>
      <c r="E157" s="90"/>
      <c r="F157" s="91">
        <f t="shared" si="35"/>
        <v>0</v>
      </c>
      <c r="G157" s="167"/>
      <c r="H157" s="174">
        <f t="shared" si="26"/>
      </c>
      <c r="I157" s="174">
        <f t="shared" si="27"/>
      </c>
      <c r="J157" s="174">
        <f t="shared" si="28"/>
      </c>
      <c r="K157" s="174">
        <f t="shared" si="29"/>
      </c>
      <c r="L157" s="174">
        <f t="shared" si="30"/>
      </c>
      <c r="M157" s="174">
        <f t="shared" si="31"/>
      </c>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row>
    <row r="158" spans="1:47" s="67" customFormat="1" ht="12.75" hidden="1">
      <c r="A158" s="25"/>
      <c r="B158" s="57"/>
      <c r="C158" s="88"/>
      <c r="D158" s="89"/>
      <c r="E158" s="90"/>
      <c r="F158" s="91">
        <f t="shared" si="35"/>
        <v>0</v>
      </c>
      <c r="G158" s="167"/>
      <c r="H158" s="174">
        <f t="shared" si="26"/>
      </c>
      <c r="I158" s="174">
        <f t="shared" si="27"/>
      </c>
      <c r="J158" s="174">
        <f t="shared" si="28"/>
      </c>
      <c r="K158" s="174">
        <f t="shared" si="29"/>
      </c>
      <c r="L158" s="174">
        <f t="shared" si="30"/>
      </c>
      <c r="M158" s="174">
        <f t="shared" si="31"/>
      </c>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row>
    <row r="159" spans="1:47" s="67" customFormat="1" ht="25.5" hidden="1">
      <c r="A159" s="251" t="s">
        <v>351</v>
      </c>
      <c r="B159" s="83" t="s">
        <v>150</v>
      </c>
      <c r="C159" s="84" t="s">
        <v>154</v>
      </c>
      <c r="D159" s="85">
        <v>-65758</v>
      </c>
      <c r="E159" s="86">
        <f>SUM(E160:E161)</f>
        <v>0</v>
      </c>
      <c r="F159" s="87">
        <f t="shared" si="35"/>
        <v>-65758</v>
      </c>
      <c r="G159" s="167">
        <f>IF(OR(D159&lt;&gt;F159,F160&lt;&gt;0),"X","")</f>
      </c>
      <c r="H159" s="174">
        <f t="shared" si="26"/>
        <v>-65758</v>
      </c>
      <c r="I159" s="174">
        <f t="shared" si="27"/>
        <v>0</v>
      </c>
      <c r="J159" s="174">
        <f t="shared" si="28"/>
        <v>-65758</v>
      </c>
      <c r="K159" s="174">
        <f t="shared" si="29"/>
      </c>
      <c r="L159" s="174">
        <f t="shared" si="30"/>
      </c>
      <c r="M159" s="174">
        <f t="shared" si="31"/>
      </c>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row>
    <row r="160" spans="1:47" s="67" customFormat="1" ht="12.75" hidden="1">
      <c r="A160" s="81"/>
      <c r="B160" s="57"/>
      <c r="C160" s="88"/>
      <c r="D160" s="89"/>
      <c r="E160" s="90"/>
      <c r="F160" s="91">
        <f t="shared" si="35"/>
        <v>0</v>
      </c>
      <c r="G160" s="167"/>
      <c r="H160" s="174">
        <f t="shared" si="26"/>
      </c>
      <c r="I160" s="174">
        <f t="shared" si="27"/>
      </c>
      <c r="J160" s="174">
        <f t="shared" si="28"/>
      </c>
      <c r="K160" s="174">
        <f t="shared" si="29"/>
      </c>
      <c r="L160" s="174">
        <f t="shared" si="30"/>
      </c>
      <c r="M160" s="174">
        <f t="shared" si="31"/>
      </c>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row>
    <row r="161" spans="1:47" s="67" customFormat="1" ht="12.75" hidden="1">
      <c r="A161" s="25"/>
      <c r="B161" s="57"/>
      <c r="C161" s="88"/>
      <c r="D161" s="89"/>
      <c r="E161" s="90"/>
      <c r="F161" s="91">
        <f t="shared" si="35"/>
        <v>0</v>
      </c>
      <c r="G161" s="167"/>
      <c r="H161" s="174">
        <f t="shared" si="26"/>
      </c>
      <c r="I161" s="174">
        <f t="shared" si="27"/>
      </c>
      <c r="J161" s="174">
        <f t="shared" si="28"/>
      </c>
      <c r="K161" s="174">
        <f t="shared" si="29"/>
      </c>
      <c r="L161" s="174">
        <f t="shared" si="30"/>
      </c>
      <c r="M161" s="174">
        <f t="shared" si="31"/>
      </c>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row>
    <row r="162" spans="1:47" s="67" customFormat="1" ht="25.5" hidden="1">
      <c r="A162" s="251" t="s">
        <v>200</v>
      </c>
      <c r="B162" s="83" t="s">
        <v>151</v>
      </c>
      <c r="C162" s="84" t="s">
        <v>67</v>
      </c>
      <c r="D162" s="85">
        <v>-593757</v>
      </c>
      <c r="E162" s="86">
        <f>SUM(E163:E164)</f>
        <v>0</v>
      </c>
      <c r="F162" s="87">
        <f t="shared" si="35"/>
        <v>-593757</v>
      </c>
      <c r="G162" s="167">
        <f>IF(OR(D162&lt;&gt;F162,F163&lt;&gt;0),"X","")</f>
      </c>
      <c r="H162" s="174">
        <f t="shared" si="26"/>
        <v>-593757</v>
      </c>
      <c r="I162" s="174">
        <f t="shared" si="27"/>
        <v>0</v>
      </c>
      <c r="J162" s="174">
        <f t="shared" si="28"/>
        <v>-593757</v>
      </c>
      <c r="K162" s="174">
        <f t="shared" si="29"/>
      </c>
      <c r="L162" s="174">
        <f t="shared" si="30"/>
      </c>
      <c r="M162" s="174">
        <f t="shared" si="31"/>
      </c>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row>
    <row r="163" spans="1:47" s="67" customFormat="1" ht="12.75" hidden="1">
      <c r="A163" s="81"/>
      <c r="B163" s="57"/>
      <c r="C163" s="88"/>
      <c r="D163" s="89"/>
      <c r="E163" s="90"/>
      <c r="F163" s="91">
        <f t="shared" si="35"/>
        <v>0</v>
      </c>
      <c r="G163" s="167"/>
      <c r="H163" s="174">
        <f t="shared" si="26"/>
      </c>
      <c r="I163" s="174">
        <f t="shared" si="27"/>
      </c>
      <c r="J163" s="174">
        <f t="shared" si="28"/>
      </c>
      <c r="K163" s="174">
        <f t="shared" si="29"/>
      </c>
      <c r="L163" s="174">
        <f t="shared" si="30"/>
      </c>
      <c r="M163" s="174">
        <f t="shared" si="31"/>
      </c>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row>
    <row r="164" spans="1:47" s="67" customFormat="1" ht="12.75" hidden="1">
      <c r="A164" s="165"/>
      <c r="B164" s="173"/>
      <c r="C164" s="101"/>
      <c r="D164" s="102"/>
      <c r="E164" s="97"/>
      <c r="F164" s="109">
        <f t="shared" si="35"/>
        <v>0</v>
      </c>
      <c r="G164" s="167"/>
      <c r="H164" s="174">
        <f t="shared" si="26"/>
      </c>
      <c r="I164" s="174">
        <f t="shared" si="27"/>
      </c>
      <c r="J164" s="174">
        <f t="shared" si="28"/>
      </c>
      <c r="K164" s="174">
        <f t="shared" si="29"/>
      </c>
      <c r="L164" s="174">
        <f t="shared" si="30"/>
      </c>
      <c r="M164" s="174">
        <f t="shared" si="31"/>
      </c>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row>
    <row r="165" spans="1:47" s="67" customFormat="1" ht="15" customHeight="1" hidden="1">
      <c r="A165" s="254" t="s">
        <v>352</v>
      </c>
      <c r="B165" s="328" t="s">
        <v>155</v>
      </c>
      <c r="C165" s="329"/>
      <c r="D165" s="182"/>
      <c r="E165" s="182"/>
      <c r="F165" s="183"/>
      <c r="G165" s="167"/>
      <c r="H165" s="174">
        <f t="shared" si="26"/>
      </c>
      <c r="I165" s="174">
        <f t="shared" si="27"/>
      </c>
      <c r="J165" s="174">
        <f t="shared" si="28"/>
      </c>
      <c r="K165" s="174">
        <f t="shared" si="29"/>
      </c>
      <c r="L165" s="174">
        <f t="shared" si="30"/>
      </c>
      <c r="M165" s="174">
        <f t="shared" si="31"/>
      </c>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row>
    <row r="166" spans="1:47" s="67" customFormat="1" ht="25.5" hidden="1">
      <c r="A166" s="251" t="s">
        <v>353</v>
      </c>
      <c r="B166" s="83" t="s">
        <v>159</v>
      </c>
      <c r="C166" s="84" t="s">
        <v>160</v>
      </c>
      <c r="D166" s="85">
        <v>-637302</v>
      </c>
      <c r="E166" s="86">
        <f>SUM(E167:E168)</f>
        <v>0</v>
      </c>
      <c r="F166" s="87">
        <f aca="true" t="shared" si="36" ref="F166:F177">SUM(D166:E166)</f>
        <v>-637302</v>
      </c>
      <c r="G166" s="167">
        <f>IF(OR(D166&lt;&gt;F166,F167&lt;&gt;0),"X","")</f>
      </c>
      <c r="H166" s="174">
        <f t="shared" si="26"/>
        <v>-637302</v>
      </c>
      <c r="I166" s="174">
        <f t="shared" si="27"/>
        <v>0</v>
      </c>
      <c r="J166" s="174">
        <f t="shared" si="28"/>
        <v>-637302</v>
      </c>
      <c r="K166" s="174">
        <f t="shared" si="29"/>
      </c>
      <c r="L166" s="174">
        <f t="shared" si="30"/>
      </c>
      <c r="M166" s="174">
        <f t="shared" si="31"/>
      </c>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row>
    <row r="167" spans="1:47" s="67" customFormat="1" ht="12.75" hidden="1">
      <c r="A167" s="81"/>
      <c r="B167" s="57"/>
      <c r="C167" s="88"/>
      <c r="D167" s="89"/>
      <c r="E167" s="90"/>
      <c r="F167" s="91">
        <f t="shared" si="36"/>
        <v>0</v>
      </c>
      <c r="G167" s="167"/>
      <c r="H167" s="174">
        <f t="shared" si="26"/>
      </c>
      <c r="I167" s="174">
        <f t="shared" si="27"/>
      </c>
      <c r="J167" s="174">
        <f t="shared" si="28"/>
      </c>
      <c r="K167" s="174">
        <f t="shared" si="29"/>
      </c>
      <c r="L167" s="174">
        <f t="shared" si="30"/>
      </c>
      <c r="M167" s="174">
        <f t="shared" si="31"/>
      </c>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row>
    <row r="168" spans="1:47" s="67" customFormat="1" ht="12.75" hidden="1">
      <c r="A168" s="25"/>
      <c r="B168" s="57"/>
      <c r="C168" s="88"/>
      <c r="D168" s="89"/>
      <c r="E168" s="90"/>
      <c r="F168" s="91">
        <f t="shared" si="36"/>
        <v>0</v>
      </c>
      <c r="G168" s="167"/>
      <c r="H168" s="174">
        <f t="shared" si="26"/>
      </c>
      <c r="I168" s="174">
        <f t="shared" si="27"/>
      </c>
      <c r="J168" s="174">
        <f t="shared" si="28"/>
      </c>
      <c r="K168" s="174">
        <f t="shared" si="29"/>
      </c>
      <c r="L168" s="174">
        <f t="shared" si="30"/>
      </c>
      <c r="M168" s="174">
        <f t="shared" si="31"/>
      </c>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row>
    <row r="169" spans="1:47" s="67" customFormat="1" ht="25.5" hidden="1">
      <c r="A169" s="251" t="s">
        <v>354</v>
      </c>
      <c r="B169" s="83" t="s">
        <v>156</v>
      </c>
      <c r="C169" s="84" t="s">
        <v>161</v>
      </c>
      <c r="D169" s="85">
        <v>-1105281</v>
      </c>
      <c r="E169" s="86">
        <f>SUM(E170:E171)</f>
        <v>0</v>
      </c>
      <c r="F169" s="87">
        <f t="shared" si="36"/>
        <v>-1105281</v>
      </c>
      <c r="G169" s="167">
        <f>IF(OR(D169&lt;&gt;F169,F170&lt;&gt;0),"X","")</f>
      </c>
      <c r="H169" s="174">
        <f t="shared" si="26"/>
        <v>-1105281</v>
      </c>
      <c r="I169" s="174">
        <f t="shared" si="27"/>
        <v>0</v>
      </c>
      <c r="J169" s="174">
        <f t="shared" si="28"/>
        <v>-1105281</v>
      </c>
      <c r="K169" s="174">
        <f t="shared" si="29"/>
      </c>
      <c r="L169" s="174">
        <f t="shared" si="30"/>
      </c>
      <c r="M169" s="174">
        <f t="shared" si="31"/>
      </c>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row>
    <row r="170" spans="1:47" s="67" customFormat="1" ht="12.75" hidden="1">
      <c r="A170" s="81"/>
      <c r="B170" s="57"/>
      <c r="C170" s="88"/>
      <c r="D170" s="89"/>
      <c r="E170" s="90"/>
      <c r="F170" s="91">
        <f t="shared" si="36"/>
        <v>0</v>
      </c>
      <c r="G170" s="167"/>
      <c r="H170" s="174">
        <f t="shared" si="26"/>
      </c>
      <c r="I170" s="174">
        <f t="shared" si="27"/>
      </c>
      <c r="J170" s="174">
        <f t="shared" si="28"/>
      </c>
      <c r="K170" s="174">
        <f t="shared" si="29"/>
      </c>
      <c r="L170" s="174">
        <f t="shared" si="30"/>
      </c>
      <c r="M170" s="174">
        <f t="shared" si="31"/>
      </c>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row>
    <row r="171" spans="1:47" s="67" customFormat="1" ht="12.75" hidden="1">
      <c r="A171" s="25"/>
      <c r="B171" s="57"/>
      <c r="C171" s="88"/>
      <c r="D171" s="89"/>
      <c r="E171" s="90"/>
      <c r="F171" s="91">
        <f t="shared" si="36"/>
        <v>0</v>
      </c>
      <c r="G171" s="167"/>
      <c r="H171" s="174">
        <f t="shared" si="26"/>
      </c>
      <c r="I171" s="174">
        <f t="shared" si="27"/>
      </c>
      <c r="J171" s="174">
        <f t="shared" si="28"/>
      </c>
      <c r="K171" s="174">
        <f t="shared" si="29"/>
      </c>
      <c r="L171" s="174">
        <f t="shared" si="30"/>
      </c>
      <c r="M171" s="174">
        <f t="shared" si="31"/>
      </c>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row>
    <row r="172" spans="1:47" s="67" customFormat="1" ht="25.5" hidden="1">
      <c r="A172" s="251" t="s">
        <v>355</v>
      </c>
      <c r="B172" s="83" t="s">
        <v>157</v>
      </c>
      <c r="C172" s="84" t="s">
        <v>162</v>
      </c>
      <c r="D172" s="85">
        <v>-258971</v>
      </c>
      <c r="E172" s="86">
        <f>SUM(E173:E174)</f>
        <v>0</v>
      </c>
      <c r="F172" s="87">
        <f t="shared" si="36"/>
        <v>-258971</v>
      </c>
      <c r="G172" s="167">
        <f>IF(OR(D172&lt;&gt;F172,F173&lt;&gt;0),"X","")</f>
      </c>
      <c r="H172" s="174">
        <f t="shared" si="26"/>
        <v>-258971</v>
      </c>
      <c r="I172" s="174">
        <f t="shared" si="27"/>
        <v>0</v>
      </c>
      <c r="J172" s="174">
        <f t="shared" si="28"/>
        <v>-258971</v>
      </c>
      <c r="K172" s="174">
        <f t="shared" si="29"/>
      </c>
      <c r="L172" s="174">
        <f t="shared" si="30"/>
      </c>
      <c r="M172" s="174">
        <f t="shared" si="31"/>
      </c>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row>
    <row r="173" spans="1:47" s="67" customFormat="1" ht="12.75" hidden="1">
      <c r="A173" s="81"/>
      <c r="B173" s="57"/>
      <c r="C173" s="88"/>
      <c r="D173" s="89"/>
      <c r="E173" s="90"/>
      <c r="F173" s="91">
        <f t="shared" si="36"/>
        <v>0</v>
      </c>
      <c r="G173" s="167"/>
      <c r="H173" s="174">
        <f t="shared" si="26"/>
      </c>
      <c r="I173" s="174">
        <f t="shared" si="27"/>
      </c>
      <c r="J173" s="174">
        <f t="shared" si="28"/>
      </c>
      <c r="K173" s="174">
        <f t="shared" si="29"/>
      </c>
      <c r="L173" s="174">
        <f t="shared" si="30"/>
      </c>
      <c r="M173" s="174">
        <f t="shared" si="31"/>
      </c>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row>
    <row r="174" spans="1:47" s="67" customFormat="1" ht="12.75" hidden="1">
      <c r="A174" s="81"/>
      <c r="B174" s="57"/>
      <c r="C174" s="88"/>
      <c r="D174" s="89"/>
      <c r="E174" s="90"/>
      <c r="F174" s="91">
        <f t="shared" si="36"/>
        <v>0</v>
      </c>
      <c r="G174" s="167"/>
      <c r="H174" s="174">
        <f t="shared" si="26"/>
      </c>
      <c r="I174" s="174">
        <f t="shared" si="27"/>
      </c>
      <c r="J174" s="174">
        <f t="shared" si="28"/>
      </c>
      <c r="K174" s="174">
        <f t="shared" si="29"/>
      </c>
      <c r="L174" s="174">
        <f t="shared" si="30"/>
      </c>
      <c r="M174" s="174">
        <f t="shared" si="31"/>
      </c>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row>
    <row r="175" spans="1:47" s="67" customFormat="1" ht="25.5" hidden="1">
      <c r="A175" s="251" t="s">
        <v>288</v>
      </c>
      <c r="B175" s="83" t="s">
        <v>158</v>
      </c>
      <c r="C175" s="84" t="s">
        <v>163</v>
      </c>
      <c r="D175" s="85">
        <v>-185635</v>
      </c>
      <c r="E175" s="86">
        <f>SUM(E176:E177)</f>
        <v>0</v>
      </c>
      <c r="F175" s="87">
        <f t="shared" si="36"/>
        <v>-185635</v>
      </c>
      <c r="G175" s="167">
        <f>IF(OR(D175&lt;&gt;F175,F176&lt;&gt;0),"X","")</f>
      </c>
      <c r="H175" s="174">
        <f t="shared" si="26"/>
        <v>-185635</v>
      </c>
      <c r="I175" s="174">
        <f t="shared" si="27"/>
        <v>0</v>
      </c>
      <c r="J175" s="174">
        <f t="shared" si="28"/>
        <v>-185635</v>
      </c>
      <c r="K175" s="174">
        <f t="shared" si="29"/>
      </c>
      <c r="L175" s="174">
        <f t="shared" si="30"/>
      </c>
      <c r="M175" s="174">
        <f t="shared" si="31"/>
      </c>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row>
    <row r="176" spans="1:47" s="67" customFormat="1" ht="12.75" hidden="1">
      <c r="A176" s="81"/>
      <c r="B176" s="57"/>
      <c r="C176" s="88"/>
      <c r="D176" s="89"/>
      <c r="E176" s="90"/>
      <c r="F176" s="91">
        <f t="shared" si="36"/>
        <v>0</v>
      </c>
      <c r="G176" s="167"/>
      <c r="H176" s="174">
        <f t="shared" si="26"/>
      </c>
      <c r="I176" s="174">
        <f t="shared" si="27"/>
      </c>
      <c r="J176" s="174">
        <f t="shared" si="28"/>
      </c>
      <c r="K176" s="174">
        <f t="shared" si="29"/>
      </c>
      <c r="L176" s="174">
        <f t="shared" si="30"/>
      </c>
      <c r="M176" s="174">
        <f t="shared" si="31"/>
      </c>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row>
    <row r="177" spans="1:47" s="67" customFormat="1" ht="12.75" hidden="1">
      <c r="A177" s="165"/>
      <c r="B177" s="173"/>
      <c r="C177" s="101"/>
      <c r="D177" s="102"/>
      <c r="E177" s="97"/>
      <c r="F177" s="109">
        <f t="shared" si="36"/>
        <v>0</v>
      </c>
      <c r="G177" s="167"/>
      <c r="H177" s="174">
        <f t="shared" si="26"/>
      </c>
      <c r="I177" s="174">
        <f t="shared" si="27"/>
      </c>
      <c r="J177" s="174">
        <f t="shared" si="28"/>
      </c>
      <c r="K177" s="174">
        <f t="shared" si="29"/>
      </c>
      <c r="L177" s="174">
        <f t="shared" si="30"/>
      </c>
      <c r="M177" s="174">
        <f t="shared" si="31"/>
      </c>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row>
    <row r="178" spans="1:47" s="67" customFormat="1" ht="15" customHeight="1" hidden="1">
      <c r="A178" s="253" t="s">
        <v>356</v>
      </c>
      <c r="B178" s="328" t="s">
        <v>35</v>
      </c>
      <c r="C178" s="329"/>
      <c r="D178" s="182"/>
      <c r="E178" s="182"/>
      <c r="F178" s="183"/>
      <c r="G178" s="167"/>
      <c r="H178" s="174">
        <f t="shared" si="26"/>
      </c>
      <c r="I178" s="174">
        <f t="shared" si="27"/>
      </c>
      <c r="J178" s="174">
        <f t="shared" si="28"/>
      </c>
      <c r="K178" s="174">
        <f t="shared" si="29"/>
      </c>
      <c r="L178" s="174">
        <f t="shared" si="30"/>
      </c>
      <c r="M178" s="174">
        <f t="shared" si="31"/>
      </c>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row>
    <row r="179" spans="1:47" s="67" customFormat="1" ht="25.5" hidden="1">
      <c r="A179" s="251" t="s">
        <v>357</v>
      </c>
      <c r="B179" s="83" t="s">
        <v>166</v>
      </c>
      <c r="C179" s="84" t="s">
        <v>167</v>
      </c>
      <c r="D179" s="85">
        <v>-1842282</v>
      </c>
      <c r="E179" s="86">
        <f>SUM(E180:E181)</f>
        <v>0</v>
      </c>
      <c r="F179" s="87">
        <f aca="true" t="shared" si="37" ref="F179:F184">SUM(D179:E179)</f>
        <v>-1842282</v>
      </c>
      <c r="G179" s="167">
        <f>IF(OR(D179&lt;&gt;F179,F180&lt;&gt;0),"X","")</f>
      </c>
      <c r="H179" s="174">
        <f t="shared" si="26"/>
        <v>-1842282</v>
      </c>
      <c r="I179" s="174">
        <f t="shared" si="27"/>
        <v>0</v>
      </c>
      <c r="J179" s="174">
        <f t="shared" si="28"/>
        <v>-1842282</v>
      </c>
      <c r="K179" s="174">
        <f t="shared" si="29"/>
      </c>
      <c r="L179" s="174">
        <f t="shared" si="30"/>
      </c>
      <c r="M179" s="174">
        <f t="shared" si="31"/>
      </c>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row>
    <row r="180" spans="1:47" s="67" customFormat="1" ht="12.75" hidden="1">
      <c r="A180" s="81"/>
      <c r="B180" s="57"/>
      <c r="C180" s="88"/>
      <c r="D180" s="89"/>
      <c r="E180" s="90"/>
      <c r="F180" s="91">
        <f t="shared" si="37"/>
        <v>0</v>
      </c>
      <c r="G180" s="167"/>
      <c r="H180" s="174">
        <f t="shared" si="26"/>
      </c>
      <c r="I180" s="174">
        <f t="shared" si="27"/>
      </c>
      <c r="J180" s="174">
        <f t="shared" si="28"/>
      </c>
      <c r="K180" s="174">
        <f t="shared" si="29"/>
      </c>
      <c r="L180" s="174">
        <f t="shared" si="30"/>
      </c>
      <c r="M180" s="174">
        <f t="shared" si="31"/>
      </c>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row>
    <row r="181" spans="1:47" s="67" customFormat="1" ht="12.75" hidden="1">
      <c r="A181" s="25"/>
      <c r="B181" s="57"/>
      <c r="C181" s="88"/>
      <c r="D181" s="89"/>
      <c r="E181" s="90"/>
      <c r="F181" s="91">
        <f t="shared" si="37"/>
        <v>0</v>
      </c>
      <c r="G181" s="167"/>
      <c r="H181" s="174">
        <f t="shared" si="26"/>
      </c>
      <c r="I181" s="174">
        <f t="shared" si="27"/>
      </c>
      <c r="J181" s="174">
        <f t="shared" si="28"/>
      </c>
      <c r="K181" s="174">
        <f t="shared" si="29"/>
      </c>
      <c r="L181" s="174">
        <f t="shared" si="30"/>
      </c>
      <c r="M181" s="174">
        <f t="shared" si="31"/>
      </c>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row>
    <row r="182" spans="1:47" s="67" customFormat="1" ht="25.5" hidden="1">
      <c r="A182" s="251" t="s">
        <v>358</v>
      </c>
      <c r="B182" s="83" t="s">
        <v>165</v>
      </c>
      <c r="C182" s="84" t="s">
        <v>168</v>
      </c>
      <c r="D182" s="85">
        <v>-2406932</v>
      </c>
      <c r="E182" s="86">
        <f>SUM(E183:E184)</f>
        <v>0</v>
      </c>
      <c r="F182" s="87">
        <f t="shared" si="37"/>
        <v>-2406932</v>
      </c>
      <c r="G182" s="167">
        <f>IF(OR(D182&lt;&gt;F182,F183&lt;&gt;0),"X","")</f>
      </c>
      <c r="H182" s="174">
        <f t="shared" si="26"/>
        <v>-2406932</v>
      </c>
      <c r="I182" s="174">
        <f t="shared" si="27"/>
        <v>0</v>
      </c>
      <c r="J182" s="174">
        <f t="shared" si="28"/>
        <v>-2406932</v>
      </c>
      <c r="K182" s="174">
        <f t="shared" si="29"/>
      </c>
      <c r="L182" s="174">
        <f t="shared" si="30"/>
      </c>
      <c r="M182" s="174">
        <f t="shared" si="31"/>
      </c>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row>
    <row r="183" spans="1:47" s="67" customFormat="1" ht="12.75" hidden="1">
      <c r="A183" s="81"/>
      <c r="B183" s="57"/>
      <c r="C183" s="88"/>
      <c r="D183" s="89"/>
      <c r="E183" s="90"/>
      <c r="F183" s="91">
        <f t="shared" si="37"/>
        <v>0</v>
      </c>
      <c r="G183" s="167"/>
      <c r="H183" s="174">
        <f t="shared" si="26"/>
      </c>
      <c r="I183" s="174">
        <f t="shared" si="27"/>
      </c>
      <c r="J183" s="174">
        <f t="shared" si="28"/>
      </c>
      <c r="K183" s="174">
        <f t="shared" si="29"/>
      </c>
      <c r="L183" s="174">
        <f t="shared" si="30"/>
      </c>
      <c r="M183" s="174">
        <f t="shared" si="31"/>
      </c>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row>
    <row r="184" spans="1:47" s="67" customFormat="1" ht="12.75" hidden="1">
      <c r="A184" s="165"/>
      <c r="B184" s="173"/>
      <c r="C184" s="101"/>
      <c r="D184" s="102"/>
      <c r="E184" s="97"/>
      <c r="F184" s="109">
        <f t="shared" si="37"/>
        <v>0</v>
      </c>
      <c r="G184" s="167"/>
      <c r="H184" s="174">
        <f t="shared" si="26"/>
      </c>
      <c r="I184" s="174">
        <f t="shared" si="27"/>
      </c>
      <c r="J184" s="174">
        <f t="shared" si="28"/>
      </c>
      <c r="K184" s="174">
        <f t="shared" si="29"/>
      </c>
      <c r="L184" s="174">
        <f t="shared" si="30"/>
      </c>
      <c r="M184" s="174">
        <f t="shared" si="31"/>
      </c>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row>
    <row r="185" spans="1:47" s="67" customFormat="1" ht="15" customHeight="1">
      <c r="A185" s="252"/>
      <c r="B185" s="273" t="s">
        <v>36</v>
      </c>
      <c r="C185" s="261"/>
      <c r="D185" s="261"/>
      <c r="E185" s="261"/>
      <c r="F185" s="106"/>
      <c r="G185" s="84"/>
      <c r="H185" s="174">
        <f t="shared" si="26"/>
      </c>
      <c r="I185" s="174">
        <f t="shared" si="27"/>
      </c>
      <c r="J185" s="174">
        <f t="shared" si="28"/>
      </c>
      <c r="K185" s="174">
        <f t="shared" si="29"/>
      </c>
      <c r="L185" s="174">
        <f t="shared" si="30"/>
      </c>
      <c r="M185" s="174">
        <f t="shared" si="31"/>
      </c>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row>
    <row r="186" spans="1:47" s="67" customFormat="1" ht="25.5">
      <c r="A186" s="251" t="s">
        <v>204</v>
      </c>
      <c r="B186" s="96" t="s">
        <v>164</v>
      </c>
      <c r="C186" s="106" t="s">
        <v>75</v>
      </c>
      <c r="D186" s="85">
        <v>-2608236</v>
      </c>
      <c r="E186" s="86">
        <f>SUM(E187:E190)</f>
        <v>1255158</v>
      </c>
      <c r="F186" s="87">
        <f>D186+E186</f>
        <v>-1353078</v>
      </c>
      <c r="G186" s="167" t="str">
        <f>IF(OR(D186&lt;&gt;F186,F187&lt;&gt;0),"X","")</f>
        <v>X</v>
      </c>
      <c r="H186" s="174">
        <f t="shared" si="26"/>
        <v>-2608236</v>
      </c>
      <c r="I186" s="174">
        <f t="shared" si="27"/>
        <v>1255158</v>
      </c>
      <c r="J186" s="174">
        <f t="shared" si="28"/>
        <v>-1353078</v>
      </c>
      <c r="K186" s="174">
        <f t="shared" si="29"/>
      </c>
      <c r="L186" s="174">
        <f t="shared" si="30"/>
      </c>
      <c r="M186" s="174">
        <f t="shared" si="31"/>
      </c>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row>
    <row r="187" spans="1:47" s="66" customFormat="1" ht="15" customHeight="1">
      <c r="A187" s="104"/>
      <c r="B187" s="266" t="s">
        <v>454</v>
      </c>
      <c r="C187" s="297" t="s">
        <v>76</v>
      </c>
      <c r="D187" s="298">
        <v>-6126457</v>
      </c>
      <c r="E187" s="269">
        <v>1049000</v>
      </c>
      <c r="F187" s="299">
        <f>D187+E187</f>
        <v>-5077457</v>
      </c>
      <c r="G187" s="167"/>
      <c r="H187" s="174">
        <f aca="true" t="shared" si="38" ref="H187:H192">IF(AND(LEFT($B187,16)="Teilergebnisplan",LEFT($B187,19)&lt;&gt;"Teilergebnisplan
51"),D187,"")</f>
      </c>
      <c r="I187" s="174">
        <f aca="true" t="shared" si="39" ref="I187:I192">IF(AND(LEFT($B187,16)="Teilergebnisplan",LEFT($B187,19)&lt;&gt;"Teilergebnisplan
51"),E187,"")</f>
      </c>
      <c r="J187" s="174">
        <f aca="true" t="shared" si="40" ref="J187:J192">IF(AND(LEFT($B187,16)="Teilergebnisplan",LEFT($B187,19)&lt;&gt;"Teilergebnisplan
51"),F187,"")</f>
      </c>
      <c r="K187" s="174">
        <f aca="true" t="shared" si="41" ref="K187:K192">IF(LEFT($B187,19)="Teilergebnisplan
51",D187,"")</f>
      </c>
      <c r="L187" s="174">
        <f aca="true" t="shared" si="42" ref="L187:L192">IF(LEFT($B187,19)="Teilergebnisplan
51",E187,"")</f>
      </c>
      <c r="M187" s="174">
        <f aca="true" t="shared" si="43" ref="M187:M192">IF(LEFT($B187,19)="Teilergebnisplan
51",F187,"")</f>
      </c>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row>
    <row r="188" spans="1:47" s="66" customFormat="1" ht="15" customHeight="1">
      <c r="A188" s="104"/>
      <c r="B188" s="300" t="s">
        <v>435</v>
      </c>
      <c r="C188" s="300" t="s">
        <v>436</v>
      </c>
      <c r="D188" s="301">
        <v>0</v>
      </c>
      <c r="E188" s="269">
        <v>-319385</v>
      </c>
      <c r="F188" s="299">
        <f>D188+E188</f>
        <v>-319385</v>
      </c>
      <c r="G188" s="167"/>
      <c r="H188" s="174">
        <f t="shared" si="38"/>
      </c>
      <c r="I188" s="174">
        <f t="shared" si="39"/>
      </c>
      <c r="J188" s="174">
        <f t="shared" si="40"/>
      </c>
      <c r="K188" s="174">
        <f t="shared" si="41"/>
      </c>
      <c r="L188" s="174">
        <f t="shared" si="42"/>
      </c>
      <c r="M188" s="174">
        <f t="shared" si="43"/>
      </c>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row>
    <row r="189" spans="1:47" s="66" customFormat="1" ht="18.75" customHeight="1">
      <c r="A189" s="104"/>
      <c r="B189" s="302" t="s">
        <v>437</v>
      </c>
      <c r="C189" s="302" t="s">
        <v>438</v>
      </c>
      <c r="D189" s="301">
        <v>0</v>
      </c>
      <c r="E189" s="269">
        <v>525543</v>
      </c>
      <c r="F189" s="299">
        <f>D189+E189</f>
        <v>525543</v>
      </c>
      <c r="G189" s="167"/>
      <c r="H189" s="174">
        <f t="shared" si="38"/>
      </c>
      <c r="I189" s="174">
        <f t="shared" si="39"/>
      </c>
      <c r="J189" s="174">
        <f t="shared" si="40"/>
      </c>
      <c r="K189" s="174">
        <f t="shared" si="41"/>
      </c>
      <c r="L189" s="174">
        <f t="shared" si="42"/>
      </c>
      <c r="M189" s="174">
        <f t="shared" si="43"/>
      </c>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row>
    <row r="190" spans="1:47" s="67" customFormat="1" ht="15" customHeight="1" hidden="1">
      <c r="A190" s="81"/>
      <c r="B190" s="241"/>
      <c r="C190" s="241"/>
      <c r="D190" s="100"/>
      <c r="E190" s="90"/>
      <c r="F190" s="190"/>
      <c r="G190" s="167"/>
      <c r="H190" s="174">
        <f t="shared" si="38"/>
      </c>
      <c r="I190" s="174">
        <f t="shared" si="39"/>
      </c>
      <c r="J190" s="174">
        <f t="shared" si="40"/>
      </c>
      <c r="K190" s="174">
        <f t="shared" si="41"/>
      </c>
      <c r="L190" s="174">
        <f t="shared" si="42"/>
      </c>
      <c r="M190" s="174">
        <f t="shared" si="43"/>
      </c>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row>
    <row r="191" spans="1:47" s="66" customFormat="1" ht="15" customHeight="1" hidden="1">
      <c r="A191" s="98" t="s">
        <v>10</v>
      </c>
      <c r="B191" s="333" t="s">
        <v>11</v>
      </c>
      <c r="C191" s="329"/>
      <c r="D191" s="187"/>
      <c r="E191" s="187"/>
      <c r="F191" s="188"/>
      <c r="G191" s="169"/>
      <c r="H191" s="174">
        <f t="shared" si="38"/>
      </c>
      <c r="I191" s="174">
        <f t="shared" si="39"/>
      </c>
      <c r="J191" s="174">
        <f t="shared" si="40"/>
      </c>
      <c r="K191" s="174">
        <f t="shared" si="41"/>
      </c>
      <c r="L191" s="174">
        <f t="shared" si="42"/>
      </c>
      <c r="M191" s="174">
        <f t="shared" si="43"/>
      </c>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row>
    <row r="192" spans="1:47" s="67" customFormat="1" ht="15" customHeight="1" hidden="1">
      <c r="A192" s="252" t="s">
        <v>359</v>
      </c>
      <c r="B192" s="328" t="s">
        <v>37</v>
      </c>
      <c r="C192" s="329"/>
      <c r="D192" s="182"/>
      <c r="E192" s="182"/>
      <c r="F192" s="183"/>
      <c r="G192" s="167"/>
      <c r="H192" s="174">
        <f t="shared" si="38"/>
      </c>
      <c r="I192" s="174">
        <f t="shared" si="39"/>
      </c>
      <c r="J192" s="174">
        <f t="shared" si="40"/>
      </c>
      <c r="K192" s="174">
        <f t="shared" si="41"/>
      </c>
      <c r="L192" s="174">
        <f t="shared" si="42"/>
      </c>
      <c r="M192" s="174">
        <f t="shared" si="43"/>
      </c>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row>
    <row r="193" spans="1:47" s="67" customFormat="1" ht="25.5" hidden="1">
      <c r="A193" s="251" t="s">
        <v>360</v>
      </c>
      <c r="B193" s="83" t="s">
        <v>169</v>
      </c>
      <c r="C193" s="84" t="s">
        <v>170</v>
      </c>
      <c r="D193" s="85">
        <v>-585331</v>
      </c>
      <c r="E193" s="86">
        <f>SUM(E194:E195)</f>
        <v>0</v>
      </c>
      <c r="F193" s="87">
        <f>SUM(D193:E193)</f>
        <v>-585331</v>
      </c>
      <c r="G193" s="167">
        <f>IF(OR(D193&lt;&gt;F193,F194&lt;&gt;0),"X","")</f>
      </c>
      <c r="H193" s="174">
        <f t="shared" si="26"/>
        <v>-585331</v>
      </c>
      <c r="I193" s="174">
        <f t="shared" si="27"/>
        <v>0</v>
      </c>
      <c r="J193" s="174">
        <f t="shared" si="28"/>
        <v>-585331</v>
      </c>
      <c r="K193" s="174">
        <f t="shared" si="29"/>
      </c>
      <c r="L193" s="174">
        <f t="shared" si="30"/>
      </c>
      <c r="M193" s="174">
        <f t="shared" si="31"/>
      </c>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row>
    <row r="194" spans="1:47" s="67" customFormat="1" ht="12.75" hidden="1">
      <c r="A194" s="81"/>
      <c r="B194" s="57"/>
      <c r="C194" s="88"/>
      <c r="D194" s="89"/>
      <c r="E194" s="90"/>
      <c r="F194" s="91">
        <f>SUM(D194:E194)</f>
        <v>0</v>
      </c>
      <c r="G194" s="167"/>
      <c r="H194" s="174">
        <f t="shared" si="26"/>
      </c>
      <c r="I194" s="174">
        <f t="shared" si="27"/>
      </c>
      <c r="J194" s="174">
        <f t="shared" si="28"/>
      </c>
      <c r="K194" s="174">
        <f t="shared" si="29"/>
      </c>
      <c r="L194" s="174">
        <f t="shared" si="30"/>
      </c>
      <c r="M194" s="174">
        <f t="shared" si="31"/>
      </c>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row>
    <row r="195" spans="1:47" s="67" customFormat="1" ht="12.75" hidden="1">
      <c r="A195" s="165"/>
      <c r="B195" s="57"/>
      <c r="C195" s="88"/>
      <c r="D195" s="89"/>
      <c r="E195" s="90"/>
      <c r="F195" s="91">
        <f>SUM(D195:E195)</f>
        <v>0</v>
      </c>
      <c r="G195" s="167"/>
      <c r="H195" s="174">
        <f t="shared" si="26"/>
      </c>
      <c r="I195" s="174">
        <f t="shared" si="27"/>
      </c>
      <c r="J195" s="174">
        <f t="shared" si="28"/>
      </c>
      <c r="K195" s="174">
        <f t="shared" si="29"/>
      </c>
      <c r="L195" s="174">
        <f t="shared" si="30"/>
      </c>
      <c r="M195" s="174">
        <f t="shared" si="31"/>
      </c>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row>
    <row r="196" spans="1:47" s="67" customFormat="1" ht="15" customHeight="1" hidden="1">
      <c r="A196" s="253" t="s">
        <v>361</v>
      </c>
      <c r="B196" s="328" t="s">
        <v>38</v>
      </c>
      <c r="C196" s="329"/>
      <c r="D196" s="182"/>
      <c r="E196" s="182"/>
      <c r="F196" s="183"/>
      <c r="G196" s="167"/>
      <c r="H196" s="174">
        <f t="shared" si="26"/>
      </c>
      <c r="I196" s="174">
        <f t="shared" si="27"/>
      </c>
      <c r="J196" s="174">
        <f t="shared" si="28"/>
      </c>
      <c r="K196" s="174">
        <f t="shared" si="29"/>
      </c>
      <c r="L196" s="174">
        <f t="shared" si="30"/>
      </c>
      <c r="M196" s="174">
        <f t="shared" si="31"/>
      </c>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row>
    <row r="197" spans="1:47" s="67" customFormat="1" ht="25.5" hidden="1">
      <c r="A197" s="251" t="s">
        <v>206</v>
      </c>
      <c r="B197" s="83" t="s">
        <v>171</v>
      </c>
      <c r="C197" s="84" t="s">
        <v>173</v>
      </c>
      <c r="D197" s="85">
        <v>-175378</v>
      </c>
      <c r="E197" s="86">
        <f>SUM(E198:E199)</f>
        <v>0</v>
      </c>
      <c r="F197" s="87">
        <f aca="true" t="shared" si="44" ref="F197:F202">SUM(D197:E197)</f>
        <v>-175378</v>
      </c>
      <c r="G197" s="167">
        <f>IF(OR(D197&lt;&gt;F197,F198&lt;&gt;0),"X","")</f>
      </c>
      <c r="H197" s="174">
        <f t="shared" si="26"/>
        <v>-175378</v>
      </c>
      <c r="I197" s="174">
        <f t="shared" si="27"/>
        <v>0</v>
      </c>
      <c r="J197" s="174">
        <f t="shared" si="28"/>
        <v>-175378</v>
      </c>
      <c r="K197" s="174">
        <f t="shared" si="29"/>
      </c>
      <c r="L197" s="174">
        <f t="shared" si="30"/>
      </c>
      <c r="M197" s="174">
        <f t="shared" si="31"/>
      </c>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row>
    <row r="198" spans="1:47" s="67" customFormat="1" ht="12.75" hidden="1">
      <c r="A198" s="81"/>
      <c r="B198" s="57"/>
      <c r="C198" s="88"/>
      <c r="D198" s="89"/>
      <c r="E198" s="90"/>
      <c r="F198" s="91">
        <f t="shared" si="44"/>
        <v>0</v>
      </c>
      <c r="G198" s="167"/>
      <c r="H198" s="174">
        <f t="shared" si="26"/>
      </c>
      <c r="I198" s="174">
        <f t="shared" si="27"/>
      </c>
      <c r="J198" s="174">
        <f t="shared" si="28"/>
      </c>
      <c r="K198" s="174">
        <f t="shared" si="29"/>
      </c>
      <c r="L198" s="174">
        <f t="shared" si="30"/>
      </c>
      <c r="M198" s="174">
        <f t="shared" si="31"/>
      </c>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row>
    <row r="199" spans="1:47" s="67" customFormat="1" ht="12.75" hidden="1">
      <c r="A199" s="25"/>
      <c r="B199" s="57"/>
      <c r="C199" s="88"/>
      <c r="D199" s="89"/>
      <c r="E199" s="90"/>
      <c r="F199" s="91">
        <f t="shared" si="44"/>
        <v>0</v>
      </c>
      <c r="G199" s="167"/>
      <c r="H199" s="174">
        <f t="shared" si="26"/>
      </c>
      <c r="I199" s="174">
        <f t="shared" si="27"/>
      </c>
      <c r="J199" s="174">
        <f t="shared" si="28"/>
      </c>
      <c r="K199" s="174">
        <f t="shared" si="29"/>
      </c>
      <c r="L199" s="174">
        <f t="shared" si="30"/>
      </c>
      <c r="M199" s="174">
        <f t="shared" si="31"/>
      </c>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row>
    <row r="200" spans="1:47" s="67" customFormat="1" ht="25.5" hidden="1">
      <c r="A200" s="251" t="s">
        <v>289</v>
      </c>
      <c r="B200" s="83" t="s">
        <v>172</v>
      </c>
      <c r="C200" s="84" t="s">
        <v>69</v>
      </c>
      <c r="D200" s="85">
        <v>-1055546</v>
      </c>
      <c r="E200" s="86">
        <f>SUM(E201:E202)</f>
        <v>0</v>
      </c>
      <c r="F200" s="87">
        <f t="shared" si="44"/>
        <v>-1055546</v>
      </c>
      <c r="G200" s="167">
        <f>IF(OR(D200&lt;&gt;F200,F201&lt;&gt;0),"X","")</f>
      </c>
      <c r="H200" s="174">
        <f t="shared" si="26"/>
        <v>-1055546</v>
      </c>
      <c r="I200" s="174">
        <f t="shared" si="27"/>
        <v>0</v>
      </c>
      <c r="J200" s="174">
        <f t="shared" si="28"/>
        <v>-1055546</v>
      </c>
      <c r="K200" s="174">
        <f t="shared" si="29"/>
      </c>
      <c r="L200" s="174">
        <f t="shared" si="30"/>
      </c>
      <c r="M200" s="174">
        <f t="shared" si="31"/>
      </c>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row>
    <row r="201" spans="1:47" s="67" customFormat="1" ht="12.75" hidden="1">
      <c r="A201" s="81"/>
      <c r="B201" s="57"/>
      <c r="C201" s="88"/>
      <c r="D201" s="89"/>
      <c r="E201" s="90"/>
      <c r="F201" s="91">
        <f t="shared" si="44"/>
        <v>0</v>
      </c>
      <c r="G201" s="167"/>
      <c r="H201" s="174">
        <f t="shared" si="26"/>
      </c>
      <c r="I201" s="174">
        <f t="shared" si="27"/>
      </c>
      <c r="J201" s="174">
        <f t="shared" si="28"/>
      </c>
      <c r="K201" s="174">
        <f t="shared" si="29"/>
      </c>
      <c r="L201" s="174">
        <f t="shared" si="30"/>
      </c>
      <c r="M201" s="174">
        <f t="shared" si="31"/>
      </c>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row>
    <row r="202" spans="1:47" s="67" customFormat="1" ht="12.75" hidden="1">
      <c r="A202" s="165"/>
      <c r="B202" s="57"/>
      <c r="C202" s="88"/>
      <c r="D202" s="89"/>
      <c r="E202" s="90"/>
      <c r="F202" s="91">
        <f t="shared" si="44"/>
        <v>0</v>
      </c>
      <c r="G202" s="167"/>
      <c r="H202" s="174">
        <f aca="true" t="shared" si="45" ref="H202:H220">IF(AND(LEFT($B202,16)="Teilergebnisplan",LEFT($B202,19)&lt;&gt;"Teilergebnisplan
51"),D202,"")</f>
      </c>
      <c r="I202" s="174">
        <f aca="true" t="shared" si="46" ref="I202:I221">IF(AND(LEFT($B202,16)="Teilergebnisplan",LEFT($B202,19)&lt;&gt;"Teilergebnisplan
51"),E202,"")</f>
      </c>
      <c r="J202" s="174">
        <f aca="true" t="shared" si="47" ref="J202:J221">IF(AND(LEFT($B202,16)="Teilergebnisplan",LEFT($B202,19)&lt;&gt;"Teilergebnisplan
51"),F202,"")</f>
      </c>
      <c r="K202" s="174">
        <f aca="true" t="shared" si="48" ref="K202:K221">IF(LEFT($B202,19)="Teilergebnisplan
51",D202,"")</f>
      </c>
      <c r="L202" s="174">
        <f aca="true" t="shared" si="49" ref="L202:L221">IF(LEFT($B202,19)="Teilergebnisplan
51",E202,"")</f>
      </c>
      <c r="M202" s="174">
        <f aca="true" t="shared" si="50" ref="M202:M221">IF(LEFT($B202,19)="Teilergebnisplan
51",F202,"")</f>
      </c>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row>
    <row r="203" spans="1:47" s="67" customFormat="1" ht="15" customHeight="1" hidden="1">
      <c r="A203" s="252" t="s">
        <v>362</v>
      </c>
      <c r="B203" s="328" t="s">
        <v>39</v>
      </c>
      <c r="C203" s="329"/>
      <c r="D203" s="182"/>
      <c r="E203" s="182"/>
      <c r="F203" s="183"/>
      <c r="G203" s="167"/>
      <c r="H203" s="174">
        <f t="shared" si="45"/>
      </c>
      <c r="I203" s="174">
        <f t="shared" si="46"/>
      </c>
      <c r="J203" s="174">
        <f t="shared" si="47"/>
      </c>
      <c r="K203" s="174">
        <f t="shared" si="48"/>
      </c>
      <c r="L203" s="174">
        <f t="shared" si="49"/>
      </c>
      <c r="M203" s="174">
        <f t="shared" si="50"/>
      </c>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row>
    <row r="204" spans="1:47" s="67" customFormat="1" ht="25.5" hidden="1">
      <c r="A204" s="251" t="s">
        <v>207</v>
      </c>
      <c r="B204" s="83" t="s">
        <v>174</v>
      </c>
      <c r="C204" s="84" t="s">
        <v>175</v>
      </c>
      <c r="D204" s="85">
        <v>-98660</v>
      </c>
      <c r="E204" s="86">
        <f>SUM(E205:E206)</f>
        <v>0</v>
      </c>
      <c r="F204" s="87">
        <f>SUM(D204:E204)</f>
        <v>-98660</v>
      </c>
      <c r="G204" s="167">
        <f>IF(OR(D204&lt;&gt;F204,F205&lt;&gt;0),"X","")</f>
      </c>
      <c r="H204" s="174">
        <f t="shared" si="45"/>
        <v>-98660</v>
      </c>
      <c r="I204" s="174">
        <f t="shared" si="46"/>
        <v>0</v>
      </c>
      <c r="J204" s="174">
        <f t="shared" si="47"/>
        <v>-98660</v>
      </c>
      <c r="K204" s="174">
        <f t="shared" si="48"/>
      </c>
      <c r="L204" s="174">
        <f t="shared" si="49"/>
      </c>
      <c r="M204" s="174">
        <f t="shared" si="50"/>
      </c>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row>
    <row r="205" spans="1:47" s="67" customFormat="1" ht="12.75" hidden="1">
      <c r="A205" s="81"/>
      <c r="B205" s="57"/>
      <c r="C205" s="88"/>
      <c r="D205" s="89"/>
      <c r="E205" s="90"/>
      <c r="F205" s="91">
        <f>SUM(D205:E205)</f>
        <v>0</v>
      </c>
      <c r="G205" s="167"/>
      <c r="H205" s="174">
        <f t="shared" si="45"/>
      </c>
      <c r="I205" s="174">
        <f t="shared" si="46"/>
      </c>
      <c r="J205" s="174">
        <f t="shared" si="47"/>
      </c>
      <c r="K205" s="174">
        <f t="shared" si="48"/>
      </c>
      <c r="L205" s="174">
        <f t="shared" si="49"/>
      </c>
      <c r="M205" s="174">
        <f t="shared" si="50"/>
      </c>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row>
    <row r="206" spans="1:47" s="67" customFormat="1" ht="12.75" hidden="1">
      <c r="A206" s="165"/>
      <c r="B206" s="57"/>
      <c r="C206" s="88"/>
      <c r="D206" s="89"/>
      <c r="E206" s="90"/>
      <c r="F206" s="91">
        <f>SUM(D206:E206)</f>
        <v>0</v>
      </c>
      <c r="G206" s="167"/>
      <c r="H206" s="174">
        <f t="shared" si="45"/>
      </c>
      <c r="I206" s="174">
        <f t="shared" si="46"/>
      </c>
      <c r="J206" s="174">
        <f t="shared" si="47"/>
      </c>
      <c r="K206" s="174">
        <f t="shared" si="48"/>
      </c>
      <c r="L206" s="174">
        <f t="shared" si="49"/>
      </c>
      <c r="M206" s="174">
        <f t="shared" si="50"/>
      </c>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row>
    <row r="207" spans="1:47" s="67" customFormat="1" ht="15" customHeight="1" hidden="1">
      <c r="A207" s="252" t="s">
        <v>291</v>
      </c>
      <c r="B207" s="328" t="s">
        <v>40</v>
      </c>
      <c r="C207" s="329"/>
      <c r="D207" s="182"/>
      <c r="E207" s="182"/>
      <c r="F207" s="183"/>
      <c r="G207" s="167"/>
      <c r="H207" s="174">
        <f t="shared" si="45"/>
      </c>
      <c r="I207" s="174">
        <f t="shared" si="46"/>
      </c>
      <c r="J207" s="174">
        <f t="shared" si="47"/>
      </c>
      <c r="K207" s="174">
        <f t="shared" si="48"/>
      </c>
      <c r="L207" s="174">
        <f t="shared" si="49"/>
      </c>
      <c r="M207" s="174">
        <f t="shared" si="50"/>
      </c>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row>
    <row r="208" spans="1:47" s="67" customFormat="1" ht="25.5" hidden="1">
      <c r="A208" s="251" t="s">
        <v>208</v>
      </c>
      <c r="B208" s="83" t="s">
        <v>176</v>
      </c>
      <c r="C208" s="84" t="s">
        <v>177</v>
      </c>
      <c r="D208" s="85">
        <v>-107275</v>
      </c>
      <c r="E208" s="86">
        <f>SUM(E209:E210)</f>
        <v>0</v>
      </c>
      <c r="F208" s="87">
        <f>SUM(D208:E208)</f>
        <v>-107275</v>
      </c>
      <c r="G208" s="167">
        <f>IF(OR(D208&lt;&gt;F208,F209&lt;&gt;0),"X","")</f>
      </c>
      <c r="H208" s="174">
        <f t="shared" si="45"/>
        <v>-107275</v>
      </c>
      <c r="I208" s="174">
        <f t="shared" si="46"/>
        <v>0</v>
      </c>
      <c r="J208" s="174">
        <f t="shared" si="47"/>
        <v>-107275</v>
      </c>
      <c r="K208" s="174">
        <f t="shared" si="48"/>
      </c>
      <c r="L208" s="174">
        <f t="shared" si="49"/>
      </c>
      <c r="M208" s="174">
        <f t="shared" si="50"/>
      </c>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row>
    <row r="209" spans="1:47" s="67" customFormat="1" ht="12.75" hidden="1">
      <c r="A209" s="81"/>
      <c r="B209" s="57"/>
      <c r="C209" s="88"/>
      <c r="D209" s="89"/>
      <c r="E209" s="90"/>
      <c r="F209" s="91">
        <f>SUM(D209:E209)</f>
        <v>0</v>
      </c>
      <c r="G209" s="167"/>
      <c r="H209" s="174">
        <f t="shared" si="45"/>
      </c>
      <c r="I209" s="174">
        <f t="shared" si="46"/>
      </c>
      <c r="J209" s="174">
        <f t="shared" si="47"/>
      </c>
      <c r="K209" s="174">
        <f t="shared" si="48"/>
      </c>
      <c r="L209" s="174">
        <f t="shared" si="49"/>
      </c>
      <c r="M209" s="174">
        <f t="shared" si="50"/>
      </c>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row>
    <row r="210" spans="1:47" s="67" customFormat="1" ht="12.75" hidden="1">
      <c r="A210" s="165"/>
      <c r="B210" s="57"/>
      <c r="C210" s="88"/>
      <c r="D210" s="89"/>
      <c r="E210" s="90"/>
      <c r="F210" s="91">
        <f>SUM(D210:E210)</f>
        <v>0</v>
      </c>
      <c r="G210" s="167"/>
      <c r="H210" s="174">
        <f t="shared" si="45"/>
      </c>
      <c r="I210" s="174">
        <f t="shared" si="46"/>
      </c>
      <c r="J210" s="174">
        <f t="shared" si="47"/>
      </c>
      <c r="K210" s="174">
        <f t="shared" si="48"/>
      </c>
      <c r="L210" s="174">
        <f t="shared" si="49"/>
      </c>
      <c r="M210" s="174">
        <f t="shared" si="50"/>
      </c>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row>
    <row r="211" spans="1:47" s="67" customFormat="1" ht="15" customHeight="1" hidden="1">
      <c r="A211" s="252" t="s">
        <v>293</v>
      </c>
      <c r="B211" s="328" t="s">
        <v>41</v>
      </c>
      <c r="C211" s="329"/>
      <c r="D211" s="182"/>
      <c r="E211" s="182"/>
      <c r="F211" s="183"/>
      <c r="G211" s="167"/>
      <c r="H211" s="174">
        <f t="shared" si="45"/>
      </c>
      <c r="I211" s="174">
        <f t="shared" si="46"/>
      </c>
      <c r="J211" s="174">
        <f t="shared" si="47"/>
      </c>
      <c r="K211" s="174">
        <f t="shared" si="48"/>
      </c>
      <c r="L211" s="174">
        <f t="shared" si="49"/>
      </c>
      <c r="M211" s="174">
        <f t="shared" si="50"/>
      </c>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row>
    <row r="212" spans="1:47" s="67" customFormat="1" ht="25.5" hidden="1">
      <c r="A212" s="251" t="s">
        <v>363</v>
      </c>
      <c r="B212" s="83" t="s">
        <v>178</v>
      </c>
      <c r="C212" s="84" t="s">
        <v>179</v>
      </c>
      <c r="D212" s="85">
        <v>-161222</v>
      </c>
      <c r="E212" s="86">
        <f>SUM(E213:E214)</f>
        <v>0</v>
      </c>
      <c r="F212" s="87">
        <f>SUM(D212:E212)</f>
        <v>-161222</v>
      </c>
      <c r="G212" s="167">
        <f>IF(OR(D212&lt;&gt;F212,F213&lt;&gt;0),"X","")</f>
      </c>
      <c r="H212" s="174">
        <f t="shared" si="45"/>
        <v>-161222</v>
      </c>
      <c r="I212" s="174">
        <f t="shared" si="46"/>
        <v>0</v>
      </c>
      <c r="J212" s="174">
        <f t="shared" si="47"/>
        <v>-161222</v>
      </c>
      <c r="K212" s="174">
        <f t="shared" si="48"/>
      </c>
      <c r="L212" s="174">
        <f t="shared" si="49"/>
      </c>
      <c r="M212" s="174">
        <f t="shared" si="50"/>
      </c>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row>
    <row r="213" spans="1:47" s="67" customFormat="1" ht="12.75" hidden="1">
      <c r="A213" s="81"/>
      <c r="B213" s="57"/>
      <c r="C213" s="88"/>
      <c r="D213" s="89"/>
      <c r="E213" s="90"/>
      <c r="F213" s="91">
        <f>SUM(D213:E213)</f>
        <v>0</v>
      </c>
      <c r="G213" s="167"/>
      <c r="H213" s="174">
        <f t="shared" si="45"/>
      </c>
      <c r="I213" s="174">
        <f t="shared" si="46"/>
      </c>
      <c r="J213" s="174">
        <f t="shared" si="47"/>
      </c>
      <c r="K213" s="174">
        <f t="shared" si="48"/>
      </c>
      <c r="L213" s="174">
        <f t="shared" si="49"/>
      </c>
      <c r="M213" s="174">
        <f t="shared" si="50"/>
      </c>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row>
    <row r="214" spans="1:47" s="67" customFormat="1" ht="12.75" hidden="1">
      <c r="A214" s="165"/>
      <c r="B214" s="57"/>
      <c r="C214" s="88"/>
      <c r="D214" s="89"/>
      <c r="E214" s="90"/>
      <c r="F214" s="91">
        <f>SUM(D214:E214)</f>
        <v>0</v>
      </c>
      <c r="G214" s="167"/>
      <c r="H214" s="174">
        <f t="shared" si="45"/>
      </c>
      <c r="I214" s="174">
        <f t="shared" si="46"/>
      </c>
      <c r="J214" s="174">
        <f t="shared" si="47"/>
      </c>
      <c r="K214" s="174">
        <f t="shared" si="48"/>
      </c>
      <c r="L214" s="174">
        <f t="shared" si="49"/>
      </c>
      <c r="M214" s="174">
        <f t="shared" si="50"/>
      </c>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row>
    <row r="215" spans="1:47" s="67" customFormat="1" ht="15" customHeight="1" hidden="1">
      <c r="A215" s="252" t="s">
        <v>209</v>
      </c>
      <c r="B215" s="328" t="s">
        <v>180</v>
      </c>
      <c r="C215" s="329"/>
      <c r="D215" s="182"/>
      <c r="E215" s="182"/>
      <c r="F215" s="183"/>
      <c r="G215" s="167"/>
      <c r="H215" s="174">
        <f t="shared" si="45"/>
      </c>
      <c r="I215" s="174">
        <f t="shared" si="46"/>
      </c>
      <c r="J215" s="174">
        <f t="shared" si="47"/>
      </c>
      <c r="K215" s="174">
        <f t="shared" si="48"/>
      </c>
      <c r="L215" s="174">
        <f t="shared" si="49"/>
      </c>
      <c r="M215" s="174">
        <f t="shared" si="50"/>
      </c>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row>
    <row r="216" spans="1:47" s="67" customFormat="1" ht="25.5" hidden="1">
      <c r="A216" s="251" t="s">
        <v>364</v>
      </c>
      <c r="B216" s="83" t="s">
        <v>181</v>
      </c>
      <c r="C216" s="84" t="s">
        <v>182</v>
      </c>
      <c r="D216" s="85">
        <v>-261557</v>
      </c>
      <c r="E216" s="86">
        <f>SUM(E217:E218)</f>
        <v>0</v>
      </c>
      <c r="F216" s="87">
        <f>SUM(D216:E216)</f>
        <v>-261557</v>
      </c>
      <c r="G216" s="167">
        <f>IF(OR(D216&lt;&gt;F216,F217&lt;&gt;0),"X","")</f>
      </c>
      <c r="H216" s="174">
        <f t="shared" si="45"/>
        <v>-261557</v>
      </c>
      <c r="I216" s="174">
        <f t="shared" si="46"/>
        <v>0</v>
      </c>
      <c r="J216" s="174">
        <f t="shared" si="47"/>
        <v>-261557</v>
      </c>
      <c r="K216" s="174">
        <f t="shared" si="48"/>
      </c>
      <c r="L216" s="174">
        <f t="shared" si="49"/>
      </c>
      <c r="M216" s="174">
        <f t="shared" si="50"/>
      </c>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row>
    <row r="217" spans="1:47" s="67" customFormat="1" ht="12.75" hidden="1">
      <c r="A217" s="81"/>
      <c r="B217" s="57"/>
      <c r="C217" s="88"/>
      <c r="D217" s="89"/>
      <c r="E217" s="90"/>
      <c r="F217" s="91">
        <f>SUM(D217:E217)</f>
        <v>0</v>
      </c>
      <c r="G217" s="167"/>
      <c r="H217" s="174">
        <f t="shared" si="45"/>
      </c>
      <c r="I217" s="174">
        <f t="shared" si="46"/>
      </c>
      <c r="J217" s="174">
        <f t="shared" si="47"/>
      </c>
      <c r="K217" s="174">
        <f t="shared" si="48"/>
      </c>
      <c r="L217" s="174">
        <f t="shared" si="49"/>
      </c>
      <c r="M217" s="174">
        <f t="shared" si="50"/>
      </c>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row>
    <row r="218" spans="1:47" s="67" customFormat="1" ht="12.75" hidden="1">
      <c r="A218" s="165"/>
      <c r="B218" s="57"/>
      <c r="C218" s="88"/>
      <c r="D218" s="89"/>
      <c r="E218" s="90"/>
      <c r="F218" s="91">
        <f>SUM(D218:E218)</f>
        <v>0</v>
      </c>
      <c r="G218" s="167"/>
      <c r="H218" s="174">
        <f t="shared" si="45"/>
      </c>
      <c r="I218" s="174">
        <f t="shared" si="46"/>
      </c>
      <c r="J218" s="174">
        <f t="shared" si="47"/>
      </c>
      <c r="K218" s="174">
        <f t="shared" si="48"/>
      </c>
      <c r="L218" s="174">
        <f t="shared" si="49"/>
      </c>
      <c r="M218" s="174">
        <f t="shared" si="50"/>
      </c>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row>
    <row r="219" spans="1:47" s="66" customFormat="1" ht="26.25" customHeight="1">
      <c r="A219" s="274" t="s">
        <v>12</v>
      </c>
      <c r="B219" s="325" t="s">
        <v>13</v>
      </c>
      <c r="C219" s="326"/>
      <c r="D219" s="326"/>
      <c r="E219" s="326"/>
      <c r="F219" s="327"/>
      <c r="G219" s="169"/>
      <c r="H219" s="174">
        <f t="shared" si="45"/>
      </c>
      <c r="I219" s="174">
        <f t="shared" si="46"/>
      </c>
      <c r="J219" s="174">
        <f t="shared" si="47"/>
      </c>
      <c r="K219" s="174">
        <f t="shared" si="48"/>
      </c>
      <c r="L219" s="174">
        <f t="shared" si="49"/>
      </c>
      <c r="M219" s="174">
        <f t="shared" si="50"/>
      </c>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row>
    <row r="220" spans="1:47" s="67" customFormat="1" ht="15" customHeight="1">
      <c r="A220" s="252" t="s">
        <v>365</v>
      </c>
      <c r="B220" s="325" t="s">
        <v>183</v>
      </c>
      <c r="C220" s="326"/>
      <c r="D220" s="326"/>
      <c r="E220" s="326"/>
      <c r="F220" s="327"/>
      <c r="G220" s="167"/>
      <c r="H220" s="174">
        <f t="shared" si="45"/>
      </c>
      <c r="I220" s="174">
        <f t="shared" si="46"/>
      </c>
      <c r="J220" s="174">
        <f t="shared" si="47"/>
      </c>
      <c r="K220" s="174">
        <f t="shared" si="48"/>
      </c>
      <c r="L220" s="174">
        <f t="shared" si="49"/>
      </c>
      <c r="M220" s="174">
        <f t="shared" si="50"/>
      </c>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row>
    <row r="221" spans="1:47" s="67" customFormat="1" ht="25.5">
      <c r="A221" s="251" t="s">
        <v>366</v>
      </c>
      <c r="B221" s="83" t="s">
        <v>184</v>
      </c>
      <c r="C221" s="84" t="s">
        <v>185</v>
      </c>
      <c r="D221" s="85">
        <v>94832807</v>
      </c>
      <c r="E221" s="86">
        <f>SUM(E222:E228)</f>
        <v>4308359</v>
      </c>
      <c r="F221" s="87">
        <f>SUM(D221:E221)</f>
        <v>99141166</v>
      </c>
      <c r="G221" s="167" t="str">
        <f>IF(OR(D221&lt;&gt;F221,F222&lt;&gt;0),"X","")</f>
        <v>X</v>
      </c>
      <c r="H221" s="174">
        <f>IF(AND(LEFT($B221,16)="Teilergebnisplan",LEFT($B221,19)&lt;&gt;"Teilergebnisplan
51"),D221,"")</f>
        <v>94832807</v>
      </c>
      <c r="I221" s="174">
        <f t="shared" si="46"/>
        <v>4308359</v>
      </c>
      <c r="J221" s="174">
        <f t="shared" si="47"/>
        <v>99141166</v>
      </c>
      <c r="K221" s="174">
        <f t="shared" si="48"/>
      </c>
      <c r="L221" s="174">
        <f t="shared" si="49"/>
      </c>
      <c r="M221" s="174">
        <f t="shared" si="50"/>
      </c>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row>
    <row r="222" spans="1:47" s="67" customFormat="1" ht="15.75" customHeight="1">
      <c r="A222" s="81"/>
      <c r="B222" s="277" t="s">
        <v>452</v>
      </c>
      <c r="C222" s="267" t="s">
        <v>371</v>
      </c>
      <c r="D222" s="268">
        <v>25676986</v>
      </c>
      <c r="E222" s="269">
        <v>2053648</v>
      </c>
      <c r="F222" s="270">
        <f>D222+E222</f>
        <v>27730634</v>
      </c>
      <c r="G222" s="167"/>
      <c r="H222" s="174">
        <f>IF(AND(LEFT($B222,16)="Teilergebnisplan",LEFT($B222,19)&lt;&gt;"Teilergebnisplan
51"),D222,"")</f>
      </c>
      <c r="I222" s="174">
        <f>IF(AND(LEFT($B222,16)="Teilergebnisplan",LEFT($B222,19)&lt;&gt;"Teilergebnisplan
51"),E222,"")</f>
      </c>
      <c r="J222" s="174">
        <f>IF(AND(LEFT($B222,16)="Teilergebnisplan",LEFT($B222,19)&lt;&gt;"Teilergebnisplan
51"),F222,"")</f>
      </c>
      <c r="K222" s="174">
        <f aca="true" t="shared" si="51" ref="K222:M223">IF(LEFT($B222,19)="Teilergebnisplan
51",D222,"")</f>
      </c>
      <c r="L222" s="174">
        <f t="shared" si="51"/>
      </c>
      <c r="M222" s="174">
        <f t="shared" si="51"/>
      </c>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row>
    <row r="223" spans="1:47" s="67" customFormat="1" ht="12.75" hidden="1">
      <c r="A223" s="81"/>
      <c r="B223" s="303" t="s">
        <v>303</v>
      </c>
      <c r="C223" s="267" t="s">
        <v>370</v>
      </c>
      <c r="D223" s="268">
        <v>75351161</v>
      </c>
      <c r="E223" s="269"/>
      <c r="F223" s="270">
        <f>SUM(D223+E223)</f>
        <v>75351161</v>
      </c>
      <c r="G223" s="167"/>
      <c r="H223" s="174">
        <f>IF(AND(LEFT($B223,16)="Teilergebnisplan",LEFT($B223,19)&lt;&gt;"Teilergebnisplan
51"),D223,"")</f>
      </c>
      <c r="I223" s="174">
        <f>IF(AND(LEFT($B223,16)="Teilergebnisplan",LEFT($B223,19)&lt;&gt;"Teilergebnisplan
51"),E223,"")</f>
      </c>
      <c r="J223" s="174">
        <f>IF(AND(LEFT($B223,16)="Teilergebnisplan",LEFT($B223,19)&lt;&gt;"Teilergebnisplan
51"),F223,"")</f>
      </c>
      <c r="K223" s="174">
        <f t="shared" si="51"/>
      </c>
      <c r="L223" s="174">
        <f t="shared" si="51"/>
      </c>
      <c r="M223" s="174">
        <f t="shared" si="51"/>
      </c>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row>
    <row r="224" spans="1:47" s="67" customFormat="1" ht="12.75" hidden="1">
      <c r="A224" s="165"/>
      <c r="B224" s="303"/>
      <c r="C224" s="297"/>
      <c r="D224" s="268"/>
      <c r="E224" s="269"/>
      <c r="F224" s="270"/>
      <c r="G224" s="167"/>
      <c r="H224" s="174"/>
      <c r="I224" s="174">
        <f>IF(AND(LEFT($B224,16)="Teilergebnisplan",LEFT($B224,19)&lt;&gt;"Teilergebnisplan
51"),E224,"")</f>
      </c>
      <c r="J224" s="174"/>
      <c r="K224" s="174"/>
      <c r="L224" s="174"/>
      <c r="M224" s="174"/>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row>
    <row r="225" spans="1:47" s="67" customFormat="1" ht="15.75" customHeight="1">
      <c r="A225" s="81"/>
      <c r="B225" s="277" t="s">
        <v>453</v>
      </c>
      <c r="C225" s="267" t="s">
        <v>369</v>
      </c>
      <c r="D225" s="268">
        <v>-36579742</v>
      </c>
      <c r="E225" s="269">
        <v>1018589</v>
      </c>
      <c r="F225" s="270">
        <f>SUM(D225+E225)</f>
        <v>-35561153</v>
      </c>
      <c r="G225" s="167"/>
      <c r="H225" s="174">
        <f>IF(AND(LEFT($B225,16)="Teilergebnisplan",LEFT($B225,19)&lt;&gt;"Teilergebnisplan
51"),D225,"")</f>
      </c>
      <c r="I225" s="174">
        <f>IF(AND(LEFT($B225,16)="Teilergebnisplan",LEFT($B225,19)&lt;&gt;"Teilergebnisplan
51"),E225,"")</f>
      </c>
      <c r="J225" s="174">
        <f>IF(AND(LEFT($B225,16)="Teilergebnisplan",LEFT($B225,19)&lt;&gt;"Teilergebnisplan
51"),F225,"")</f>
      </c>
      <c r="K225" s="174">
        <f>IF(LEFT($B225,19)="Teilergebnisplan
51",D225,"")</f>
      </c>
      <c r="L225" s="174">
        <f>IF(LEFT($B225,19)="Teilergebnisplan
51",E225,"")</f>
      </c>
      <c r="M225" s="174">
        <f>IF(LEFT($B225,19)="Teilergebnisplan
51",F225,"")</f>
      </c>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row>
    <row r="226" spans="1:47" s="67" customFormat="1" ht="28.5" customHeight="1">
      <c r="A226" s="99"/>
      <c r="B226" s="277" t="s">
        <v>439</v>
      </c>
      <c r="C226" s="267" t="s">
        <v>462</v>
      </c>
      <c r="D226" s="268">
        <v>966999</v>
      </c>
      <c r="E226" s="269">
        <v>476122</v>
      </c>
      <c r="F226" s="270">
        <f>SUM(D226+E226)</f>
        <v>1443121</v>
      </c>
      <c r="G226" s="167"/>
      <c r="I226" s="174">
        <f>IF(AND(LEFT($B226,16)="Teilergebnisplan",LEFT($B226,19)&lt;&gt;"Teilergebnisplan
51"),E226,"")</f>
      </c>
      <c r="K226" s="174">
        <f>IF(LEFT($B226,19)="Teilergebnisplan
51",D226,"")</f>
      </c>
      <c r="L226" s="174">
        <f>IF(LEFT($B226,19)="Teilergebnisplan
51",E226,"")</f>
      </c>
      <c r="M226" s="174"/>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row>
    <row r="227" spans="2:47" s="67" customFormat="1" ht="45" customHeight="1">
      <c r="B227" s="241" t="s">
        <v>439</v>
      </c>
      <c r="C227" s="304" t="s">
        <v>461</v>
      </c>
      <c r="D227" s="268">
        <v>0</v>
      </c>
      <c r="E227" s="269">
        <v>600000</v>
      </c>
      <c r="F227" s="270">
        <f>SUM(D227+E227)</f>
        <v>600000</v>
      </c>
      <c r="G227" s="167"/>
      <c r="H227" s="174">
        <f>IF(AND(LEFT($B226,16)="Teilergebnisplan",LEFT($B226,19)&lt;&gt;"Teilergebnisplan
51"),D226,"")</f>
      </c>
      <c r="I227" s="174">
        <f>IF(AND(LEFT($B227,16)="Teilergebnisplan",LEFT($B227,19)&lt;&gt;"Teilergebnisplan
51"),E227,"")</f>
      </c>
      <c r="J227" s="174"/>
      <c r="K227" s="174">
        <f>IF(LEFT($B224,19)="Teilergebnisplan
51",D224,"")</f>
      </c>
      <c r="L227" s="174">
        <f>IF(LEFT($B224,19)="Teilergebnisplan
51",E224,"")</f>
      </c>
      <c r="M227" s="174">
        <f>IF(LEFT($B224,19)="Teilergebnisplan
51",F224,"")</f>
      </c>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row>
    <row r="228" spans="1:47" s="67" customFormat="1" ht="51.75" thickBot="1">
      <c r="A228" s="37"/>
      <c r="B228" s="304" t="s">
        <v>442</v>
      </c>
      <c r="C228" s="267" t="s">
        <v>443</v>
      </c>
      <c r="D228" s="295"/>
      <c r="E228" s="296">
        <v>160000</v>
      </c>
      <c r="F228" s="270">
        <f>SUM(D228+E228)</f>
        <v>160000</v>
      </c>
      <c r="G228" s="170"/>
      <c r="H228" s="174">
        <f>IF(AND(LEFT($B228,16)="Teilergebnisplan",LEFT($B228,19)&lt;&gt;"Teilergebnisplan
51"),D228,"")</f>
      </c>
      <c r="I228" s="174">
        <f>-E224</f>
        <v>0</v>
      </c>
      <c r="J228" s="174">
        <f>IF(AND(LEFT($B228,16)="Teilergebnisplan",LEFT($B228,19)&lt;&gt;"Teilergebnisplan
51"),F228,"")</f>
      </c>
      <c r="K228" s="174">
        <f>IF(LEFT($B228,19)="Teilergebnisplan
51",D228,"")</f>
      </c>
      <c r="L228" s="174">
        <f>IF(LEFT($B228,19)="Teilergebnisplan
51",E228,"")</f>
      </c>
      <c r="M228" s="174">
        <f>IF(LEFT($B228,19)="Teilergebnisplan
51",F228,"")</f>
      </c>
      <c r="N228"/>
      <c r="O228"/>
      <c r="P228"/>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row>
    <row r="229" spans="1:47" s="67" customFormat="1" ht="12.75">
      <c r="A229" s="37"/>
      <c r="B229" s="37"/>
      <c r="C229" s="223"/>
      <c r="D229" s="224"/>
      <c r="E229" s="225"/>
      <c r="F229" s="226"/>
      <c r="G229" s="170"/>
      <c r="H229" s="176">
        <f aca="true" t="shared" si="52" ref="H229:M229">SUM(H8:H228)</f>
        <v>25540573</v>
      </c>
      <c r="I229" s="177">
        <f t="shared" si="52"/>
        <v>6179738</v>
      </c>
      <c r="J229" s="178">
        <f t="shared" si="52"/>
        <v>31720311</v>
      </c>
      <c r="K229" s="176">
        <f t="shared" si="52"/>
        <v>-26507573</v>
      </c>
      <c r="L229" s="177">
        <f>SUM(L8:L228)</f>
        <v>0</v>
      </c>
      <c r="M229" s="196">
        <f t="shared" si="52"/>
        <v>-26507573</v>
      </c>
      <c r="N229" s="176">
        <f>SUM(H8:H228,K8:K228)+1</f>
        <v>-966999</v>
      </c>
      <c r="O229" s="176">
        <f>SUM(I8:I228,L8:L228)</f>
        <v>6179738</v>
      </c>
      <c r="P229" s="176">
        <f>SUM(J8:J228,M8:M228)+1</f>
        <v>5212739</v>
      </c>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row>
    <row r="230" spans="1:47" s="67" customFormat="1" ht="13.5" hidden="1" thickBot="1">
      <c r="A230" s="222"/>
      <c r="B230" s="222"/>
      <c r="C230" s="311"/>
      <c r="D230" s="227"/>
      <c r="E230" s="228"/>
      <c r="F230" s="216"/>
      <c r="G230" s="170"/>
      <c r="H230" s="197" t="s">
        <v>1</v>
      </c>
      <c r="I230" s="198" t="s">
        <v>186</v>
      </c>
      <c r="J230" s="199" t="s">
        <v>2</v>
      </c>
      <c r="K230" s="197" t="s">
        <v>1</v>
      </c>
      <c r="L230" s="198" t="s">
        <v>186</v>
      </c>
      <c r="M230" s="200" t="s">
        <v>2</v>
      </c>
      <c r="N230" s="179" t="s">
        <v>1</v>
      </c>
      <c r="O230" s="180" t="s">
        <v>186</v>
      </c>
      <c r="P230" s="181" t="s">
        <v>2</v>
      </c>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row>
    <row r="231" spans="1:7" ht="22.5" customHeight="1">
      <c r="A231" s="55"/>
      <c r="B231" s="38"/>
      <c r="C231" s="313" t="s">
        <v>472</v>
      </c>
      <c r="D231" s="309" t="s">
        <v>1</v>
      </c>
      <c r="E231" s="308" t="s">
        <v>186</v>
      </c>
      <c r="F231" s="307" t="s">
        <v>2</v>
      </c>
      <c r="G231" s="169"/>
    </row>
    <row r="232" spans="1:7" ht="15" customHeight="1">
      <c r="A232" s="55"/>
      <c r="B232" s="38"/>
      <c r="C232" s="314" t="s">
        <v>55</v>
      </c>
      <c r="D232" s="310">
        <f>D223</f>
        <v>75351161</v>
      </c>
      <c r="E232" s="306">
        <f>I229</f>
        <v>6179738</v>
      </c>
      <c r="F232" s="305">
        <f>D232-E232</f>
        <v>69171423</v>
      </c>
      <c r="G232" s="169"/>
    </row>
    <row r="233" spans="1:7" ht="12.75">
      <c r="A233" s="55"/>
      <c r="B233" s="38"/>
      <c r="C233" s="312" t="s">
        <v>304</v>
      </c>
      <c r="D233" s="189">
        <v>195924411</v>
      </c>
      <c r="E233" s="189"/>
      <c r="F233" s="213">
        <v>195924411</v>
      </c>
      <c r="G233" s="169"/>
    </row>
    <row r="234" spans="1:7" ht="14.25" customHeight="1">
      <c r="A234" s="55"/>
      <c r="B234" s="38"/>
      <c r="C234" s="111" t="str">
        <f>"Auswirkung auf den Hebesatz "&amp;RIGHT($A$1,4)&amp;" in %-Punkte"</f>
        <v>Auswirkung auf den Hebesatz 2011 in %-Punkte</v>
      </c>
      <c r="D234" s="214">
        <f>D223/D233*100</f>
        <v>38.45930204174507</v>
      </c>
      <c r="E234" s="205">
        <f>-E232/F233*100</f>
        <v>-3.1541439723914753</v>
      </c>
      <c r="F234" s="112">
        <f>D234+E234</f>
        <v>35.305158069353595</v>
      </c>
      <c r="G234" s="171"/>
    </row>
    <row r="235" spans="1:7" ht="14.25" customHeight="1">
      <c r="A235" s="55"/>
      <c r="B235" s="38"/>
      <c r="C235" s="221" t="s">
        <v>301</v>
      </c>
      <c r="D235" s="334" t="s">
        <v>302</v>
      </c>
      <c r="E235" s="334"/>
      <c r="F235" s="335"/>
      <c r="G235" s="171"/>
    </row>
    <row r="236" spans="1:7" ht="12.75">
      <c r="A236" s="55"/>
      <c r="B236" s="38"/>
      <c r="C236" s="186" t="s">
        <v>428</v>
      </c>
      <c r="D236" s="235">
        <v>30049717</v>
      </c>
      <c r="E236" s="204">
        <f>SUM(E237+E238)</f>
        <v>0</v>
      </c>
      <c r="F236" s="235">
        <f>D236+E236</f>
        <v>30049717</v>
      </c>
      <c r="G236" s="169"/>
    </row>
    <row r="237" spans="1:8" s="233" customFormat="1" ht="12.75">
      <c r="A237" s="60"/>
      <c r="B237" s="62"/>
      <c r="C237" s="229"/>
      <c r="D237" s="239"/>
      <c r="E237" s="237"/>
      <c r="F237" s="230"/>
      <c r="G237" s="231"/>
      <c r="H237" s="232"/>
    </row>
    <row r="238" spans="1:8" s="233" customFormat="1" ht="12.75">
      <c r="A238" s="60"/>
      <c r="B238" s="62"/>
      <c r="C238" s="229" t="s">
        <v>368</v>
      </c>
      <c r="D238" s="239"/>
      <c r="E238" s="234">
        <f>-L229</f>
        <v>0</v>
      </c>
      <c r="F238" s="230"/>
      <c r="G238" s="231"/>
      <c r="H238" s="232"/>
    </row>
    <row r="239" spans="1:7" ht="12.75">
      <c r="A239" s="55"/>
      <c r="B239" s="38"/>
      <c r="C239" s="250" t="s">
        <v>304</v>
      </c>
      <c r="D239" s="240">
        <v>119127160</v>
      </c>
      <c r="E239" s="238"/>
      <c r="F239" s="213">
        <v>119127160</v>
      </c>
      <c r="G239" s="169"/>
    </row>
    <row r="240" spans="1:7" ht="12.75">
      <c r="A240" s="55"/>
      <c r="B240"/>
      <c r="C240" s="111" t="str">
        <f>C234</f>
        <v>Auswirkung auf den Hebesatz 2011 in %-Punkte</v>
      </c>
      <c r="D240" s="236">
        <f>D236/D239*100</f>
        <v>25.224908408796114</v>
      </c>
      <c r="E240" s="205">
        <f>E236/F239*100</f>
        <v>0</v>
      </c>
      <c r="F240" s="260">
        <f>F236/F239*100</f>
        <v>25.224908408796114</v>
      </c>
      <c r="G240" s="169"/>
    </row>
    <row r="241" ht="13.5" thickBot="1">
      <c r="B241" s="48"/>
    </row>
    <row r="242" spans="1:6" ht="137.25" customHeight="1" thickBot="1">
      <c r="A242" s="324"/>
      <c r="B242" s="324"/>
      <c r="C242" s="330" t="s">
        <v>474</v>
      </c>
      <c r="D242" s="331"/>
      <c r="E242" s="331"/>
      <c r="F242" s="332"/>
    </row>
    <row r="243" ht="12.75" hidden="1">
      <c r="B243" s="38"/>
    </row>
    <row r="244" spans="1:7" ht="25.5" hidden="1">
      <c r="A244" s="55"/>
      <c r="B244" s="38"/>
      <c r="C244" s="113"/>
      <c r="D244" s="114" t="str">
        <f>"vorläufiger 
Entwurf "&amp;RIGHT($A$1,4)</f>
        <v>vorläufiger 
Entwurf 2011</v>
      </c>
      <c r="E244" s="114" t="s">
        <v>22</v>
      </c>
      <c r="F244" s="114" t="str">
        <f>"Entwurf 
"&amp;RIGHT($A$1,4)</f>
        <v>Entwurf 
2011</v>
      </c>
      <c r="G244" s="169"/>
    </row>
    <row r="245" spans="1:7" ht="25.5" hidden="1">
      <c r="A245" s="55"/>
      <c r="B245" s="38"/>
      <c r="C245" s="73" t="s">
        <v>44</v>
      </c>
      <c r="D245" s="115"/>
      <c r="E245" s="116"/>
      <c r="F245" s="117">
        <f>D245+E245</f>
        <v>0</v>
      </c>
      <c r="G245" s="169"/>
    </row>
    <row r="246" spans="1:7" ht="12.75" hidden="1">
      <c r="A246" s="55"/>
      <c r="B246" s="38"/>
      <c r="C246" s="118" t="s">
        <v>15</v>
      </c>
      <c r="D246" s="119"/>
      <c r="E246" s="206"/>
      <c r="F246" s="120"/>
      <c r="G246" s="169"/>
    </row>
    <row r="247" spans="1:7" ht="12.75" hidden="1">
      <c r="A247" s="55"/>
      <c r="B247" s="38"/>
      <c r="C247" s="347"/>
      <c r="D247" s="348"/>
      <c r="E247" s="348"/>
      <c r="F247" s="349"/>
      <c r="G247" s="169"/>
    </row>
    <row r="248" spans="1:7" ht="12.75" hidden="1">
      <c r="A248" s="55"/>
      <c r="B248" s="38"/>
      <c r="C248" s="121" t="s">
        <v>52</v>
      </c>
      <c r="D248" s="122"/>
      <c r="E248" s="207"/>
      <c r="F248" s="123"/>
      <c r="G248" s="169"/>
    </row>
    <row r="249" spans="1:7" ht="12.75" hidden="1">
      <c r="A249" s="55"/>
      <c r="B249" s="38"/>
      <c r="C249" s="350"/>
      <c r="D249" s="351"/>
      <c r="E249" s="351"/>
      <c r="F249" s="352"/>
      <c r="G249" s="169"/>
    </row>
    <row r="250" spans="1:7" ht="12.75" hidden="1">
      <c r="A250" s="55"/>
      <c r="B250" s="38"/>
      <c r="C250" s="51" t="s">
        <v>19</v>
      </c>
      <c r="D250" s="52" t="s">
        <v>297</v>
      </c>
      <c r="E250" s="53" t="s">
        <v>20</v>
      </c>
      <c r="F250" s="53" t="s">
        <v>298</v>
      </c>
      <c r="G250" s="169"/>
    </row>
    <row r="251" spans="1:7" ht="12.75" hidden="1">
      <c r="A251" s="55"/>
      <c r="B251" s="38"/>
      <c r="C251" s="124" t="s">
        <v>53</v>
      </c>
      <c r="D251" s="125"/>
      <c r="E251" s="205"/>
      <c r="F251" s="126"/>
      <c r="G251" s="169"/>
    </row>
    <row r="252" spans="1:7" ht="12.75" hidden="1">
      <c r="A252" s="55"/>
      <c r="B252" s="38"/>
      <c r="C252" s="127" t="s">
        <v>54</v>
      </c>
      <c r="D252" s="125"/>
      <c r="E252" s="205"/>
      <c r="F252" s="126"/>
      <c r="G252" s="169"/>
    </row>
    <row r="253" spans="1:7" ht="12.75" hidden="1">
      <c r="A253" s="55"/>
      <c r="B253" s="38"/>
      <c r="C253" s="128" t="s">
        <v>18</v>
      </c>
      <c r="D253" s="129"/>
      <c r="E253" s="130">
        <f>D245-D253</f>
        <v>0</v>
      </c>
      <c r="F253" s="129">
        <f>D253+E253</f>
        <v>0</v>
      </c>
      <c r="G253" s="169"/>
    </row>
    <row r="254" spans="1:7" ht="12.75" hidden="1">
      <c r="A254" s="55"/>
      <c r="B254" s="38"/>
      <c r="C254" s="127" t="s">
        <v>21</v>
      </c>
      <c r="D254" s="129">
        <f>SUM(D251:D253)</f>
        <v>0</v>
      </c>
      <c r="E254" s="129">
        <f>SUM(E251:E253)</f>
        <v>0</v>
      </c>
      <c r="F254" s="129">
        <f>SUM(F251:F253)</f>
        <v>0</v>
      </c>
      <c r="G254" s="172"/>
    </row>
    <row r="255" spans="1:7" ht="15.75" hidden="1">
      <c r="A255"/>
      <c r="B255" s="159"/>
      <c r="C255" s="36"/>
      <c r="D255" s="345" t="str">
        <f>"Hebesatzänderung   "&amp;RIGHT($A$1,4)</f>
        <v>Hebesatzänderung   2011</v>
      </c>
      <c r="E255" s="346"/>
      <c r="F255" s="131">
        <f>F254-D254</f>
        <v>0</v>
      </c>
      <c r="G255" s="169"/>
    </row>
    <row r="256" spans="1:7" ht="12.75" hidden="1">
      <c r="A256"/>
      <c r="B256" s="155"/>
      <c r="C256" s="160"/>
      <c r="D256" s="132"/>
      <c r="E256" s="132"/>
      <c r="F256" s="133"/>
      <c r="G256" s="169"/>
    </row>
    <row r="257" spans="1:7" ht="12.75" hidden="1">
      <c r="A257" s="154" t="s">
        <v>14</v>
      </c>
      <c r="B257" s="58" t="s">
        <v>17</v>
      </c>
      <c r="C257" s="70"/>
      <c r="D257" s="26">
        <v>26707000</v>
      </c>
      <c r="E257" s="26">
        <f>E259</f>
        <v>-57000</v>
      </c>
      <c r="F257" s="26">
        <f>D257-E257</f>
        <v>26764000</v>
      </c>
      <c r="G257" s="169"/>
    </row>
    <row r="258" spans="1:7" ht="12.75" hidden="1">
      <c r="A258" s="36"/>
      <c r="B258" s="38"/>
      <c r="C258" s="71" t="s">
        <v>16</v>
      </c>
      <c r="D258" s="153"/>
      <c r="E258" s="208"/>
      <c r="F258" s="29"/>
      <c r="G258" s="169"/>
    </row>
    <row r="259" spans="1:7" ht="51" hidden="1">
      <c r="A259" s="36"/>
      <c r="B259" s="38"/>
      <c r="C259" s="156" t="s">
        <v>23</v>
      </c>
      <c r="D259" s="44"/>
      <c r="E259" s="209">
        <v>-57000</v>
      </c>
      <c r="F259" s="29"/>
      <c r="G259" s="169"/>
    </row>
    <row r="260" spans="1:7" ht="12.75" hidden="1">
      <c r="A260" s="108"/>
      <c r="B260" s="36"/>
      <c r="C260" s="72"/>
      <c r="D260" s="157"/>
      <c r="E260" s="208"/>
      <c r="F260" s="158"/>
      <c r="G260" s="169"/>
    </row>
    <row r="261" spans="1:7" ht="12.75" hidden="1">
      <c r="A261" s="60"/>
      <c r="B261" s="134"/>
      <c r="C261" s="36"/>
      <c r="D261" s="36"/>
      <c r="E261" s="36"/>
      <c r="F261" s="36"/>
      <c r="G261" s="169"/>
    </row>
    <row r="262" spans="1:47" s="68" customFormat="1" ht="38.25" hidden="1">
      <c r="A262" s="60"/>
      <c r="B262" s="60"/>
      <c r="C262" s="135" t="s">
        <v>74</v>
      </c>
      <c r="D262" s="135"/>
      <c r="E262" s="210"/>
      <c r="F262" s="111"/>
      <c r="G262" s="69"/>
      <c r="H262" s="137"/>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6"/>
      <c r="AL262" s="136"/>
      <c r="AM262" s="136"/>
      <c r="AN262" s="136"/>
      <c r="AO262" s="136"/>
      <c r="AP262" s="136"/>
      <c r="AQ262" s="136"/>
      <c r="AR262" s="136"/>
      <c r="AS262" s="136"/>
      <c r="AT262" s="136"/>
      <c r="AU262" s="136"/>
    </row>
    <row r="263" spans="1:7" ht="12.75" hidden="1">
      <c r="A263" s="60"/>
      <c r="B263" s="62"/>
      <c r="C263" s="138"/>
      <c r="D263" s="139"/>
      <c r="E263" s="195"/>
      <c r="F263" s="140">
        <f>SUM(D263:E263)</f>
        <v>0</v>
      </c>
      <c r="G263" s="169"/>
    </row>
    <row r="264" spans="1:7" ht="12.75" hidden="1">
      <c r="A264" s="60"/>
      <c r="B264" s="62"/>
      <c r="C264" s="141" t="s">
        <v>73</v>
      </c>
      <c r="D264" s="142"/>
      <c r="E264" s="143"/>
      <c r="F264" s="144"/>
      <c r="G264" s="169"/>
    </row>
    <row r="265" spans="1:7" ht="12.75" hidden="1">
      <c r="A265" s="60"/>
      <c r="B265" s="62"/>
      <c r="C265" s="145" t="s">
        <v>68</v>
      </c>
      <c r="D265" s="146"/>
      <c r="E265" s="211">
        <f>SUM(E262:E263)</f>
        <v>0</v>
      </c>
      <c r="F265" s="147"/>
      <c r="G265" s="169"/>
    </row>
    <row r="266" spans="1:7" ht="12.75" hidden="1">
      <c r="A266"/>
      <c r="B266" s="62"/>
      <c r="C266" s="138" t="str">
        <f>C234</f>
        <v>Auswirkung auf den Hebesatz 2011 in %-Punkte</v>
      </c>
      <c r="D266" s="138"/>
      <c r="E266" s="212"/>
      <c r="F266" s="148"/>
      <c r="G266" s="169"/>
    </row>
    <row r="267" spans="1:7" ht="15.75" hidden="1" thickBot="1">
      <c r="A267"/>
      <c r="B267" s="78"/>
      <c r="C267" s="105"/>
      <c r="D267" s="149"/>
      <c r="E267" s="150"/>
      <c r="F267" s="151"/>
      <c r="G267" s="169"/>
    </row>
    <row r="268" spans="1:7" ht="15.75" hidden="1" thickBot="1">
      <c r="A268" s="77"/>
      <c r="B268" s="62"/>
      <c r="C268" s="78"/>
      <c r="D268" s="78"/>
      <c r="E268" s="78"/>
      <c r="F268" s="79"/>
      <c r="G268" s="169"/>
    </row>
    <row r="269" spans="1:7" ht="12.75" hidden="1">
      <c r="A269" s="60"/>
      <c r="B269" s="62"/>
      <c r="C269" s="105"/>
      <c r="D269" s="149"/>
      <c r="E269" s="150"/>
      <c r="F269" s="151"/>
      <c r="G269" s="169"/>
    </row>
    <row r="270" spans="1:7" ht="12.75">
      <c r="A270" s="55"/>
      <c r="B270" s="62"/>
      <c r="C270" s="105"/>
      <c r="D270" s="149"/>
      <c r="E270" s="150"/>
      <c r="F270" s="151"/>
      <c r="G270" s="169"/>
    </row>
    <row r="271" spans="1:7" ht="12.75">
      <c r="A271" s="47"/>
      <c r="B271" s="55"/>
      <c r="C271" s="105"/>
      <c r="D271" s="149"/>
      <c r="E271" s="150"/>
      <c r="F271" s="151"/>
      <c r="G271" s="169"/>
    </row>
    <row r="272" spans="1:8" ht="12.75">
      <c r="A272" s="5"/>
      <c r="B272" s="5"/>
      <c r="C272" s="40"/>
      <c r="D272" s="39"/>
      <c r="E272" s="45"/>
      <c r="F272" s="46"/>
      <c r="H272" s="3"/>
    </row>
    <row r="273" spans="1:6" ht="12.75">
      <c r="A273" s="5"/>
      <c r="F273" s="152"/>
    </row>
    <row r="274" spans="1:5" ht="12.75">
      <c r="A274" s="5"/>
      <c r="C274" s="6"/>
      <c r="D274" s="49"/>
      <c r="E274" s="50"/>
    </row>
    <row r="275" spans="1:6" ht="12.75">
      <c r="A275" s="5"/>
      <c r="D275" s="49"/>
      <c r="E275" s="50"/>
      <c r="F275" s="50"/>
    </row>
    <row r="276" spans="1:6" ht="12.75">
      <c r="A276" s="5"/>
      <c r="D276" s="49"/>
      <c r="E276" s="50"/>
      <c r="F276" s="50"/>
    </row>
    <row r="277" spans="1:6" ht="12.75">
      <c r="A277" s="5"/>
      <c r="D277" s="49"/>
      <c r="F277" s="50"/>
    </row>
    <row r="278" spans="4:6" ht="12.75">
      <c r="D278" s="49"/>
      <c r="E278" s="50"/>
      <c r="F278" s="50"/>
    </row>
    <row r="279" spans="4:6" ht="12.75">
      <c r="D279" s="49"/>
      <c r="E279" s="50"/>
      <c r="F279" s="50"/>
    </row>
    <row r="280" spans="4:6" ht="12.75">
      <c r="D280" s="49"/>
      <c r="E280" s="50"/>
      <c r="F280" s="50"/>
    </row>
    <row r="281" spans="4:6" ht="12.75">
      <c r="D281" s="49"/>
      <c r="E281" s="50"/>
      <c r="F281" s="50"/>
    </row>
    <row r="282" spans="4:6" ht="12.75">
      <c r="D282" s="49"/>
      <c r="E282" s="50"/>
      <c r="F282" s="50"/>
    </row>
    <row r="283" spans="4:6" ht="12.75">
      <c r="D283" s="49"/>
      <c r="E283" s="50"/>
      <c r="F283" s="50"/>
    </row>
    <row r="284" spans="4:6" ht="12.75">
      <c r="D284" s="49"/>
      <c r="E284" s="50"/>
      <c r="F284" s="50"/>
    </row>
    <row r="285" spans="4:6" ht="12.75">
      <c r="D285" s="49"/>
      <c r="E285" s="50"/>
      <c r="F285" s="50"/>
    </row>
    <row r="286" spans="4:6" ht="12.75">
      <c r="D286" s="49"/>
      <c r="E286" s="50"/>
      <c r="F286" s="50"/>
    </row>
    <row r="287" spans="4:6" ht="12.75">
      <c r="D287" s="49"/>
      <c r="E287" s="50"/>
      <c r="F287" s="50"/>
    </row>
    <row r="288" spans="4:6" ht="12.75">
      <c r="D288" s="49"/>
      <c r="E288" s="50"/>
      <c r="F288" s="50"/>
    </row>
    <row r="289" spans="4:6" ht="12.75">
      <c r="D289" s="49"/>
      <c r="E289" s="50"/>
      <c r="F289" s="50"/>
    </row>
    <row r="290" spans="4:6" ht="12.75">
      <c r="D290" s="49"/>
      <c r="E290" s="50"/>
      <c r="F290" s="50"/>
    </row>
    <row r="291" spans="4:6" ht="12.75">
      <c r="D291" s="49"/>
      <c r="E291" s="50"/>
      <c r="F291" s="50"/>
    </row>
    <row r="292" spans="4:6" ht="12.75">
      <c r="D292" s="49"/>
      <c r="E292" s="50"/>
      <c r="F292" s="50"/>
    </row>
    <row r="293" spans="4:6" ht="12.75">
      <c r="D293" s="49"/>
      <c r="E293" s="50"/>
      <c r="F293" s="50"/>
    </row>
    <row r="294" spans="4:6" ht="12.75">
      <c r="D294" s="49"/>
      <c r="E294" s="50"/>
      <c r="F294" s="50"/>
    </row>
    <row r="295" spans="4:6" ht="12.75">
      <c r="D295" s="49"/>
      <c r="E295" s="50"/>
      <c r="F295" s="50"/>
    </row>
    <row r="296" spans="4:6" ht="12.75">
      <c r="D296" s="49"/>
      <c r="E296" s="50"/>
      <c r="F296" s="50"/>
    </row>
    <row r="297" spans="4:6" ht="12.75">
      <c r="D297" s="49"/>
      <c r="E297" s="50"/>
      <c r="F297" s="50"/>
    </row>
    <row r="510" ht="12.75"/>
    <row r="511" ht="12.75"/>
  </sheetData>
  <sheetProtection/>
  <autoFilter ref="A7:G227"/>
  <mergeCells count="37">
    <mergeCell ref="B165:C165"/>
    <mergeCell ref="B203:C203"/>
    <mergeCell ref="B215:C215"/>
    <mergeCell ref="B178:C178"/>
    <mergeCell ref="B211:C211"/>
    <mergeCell ref="B196:C196"/>
    <mergeCell ref="B121:C121"/>
    <mergeCell ref="B33:C33"/>
    <mergeCell ref="B104:C104"/>
    <mergeCell ref="B141:C141"/>
    <mergeCell ref="B155:C155"/>
    <mergeCell ref="B137:C137"/>
    <mergeCell ref="B120:C120"/>
    <mergeCell ref="D255:E255"/>
    <mergeCell ref="C247:F247"/>
    <mergeCell ref="C249:F249"/>
    <mergeCell ref="B23:C23"/>
    <mergeCell ref="B65:C65"/>
    <mergeCell ref="B79:C79"/>
    <mergeCell ref="B45:C45"/>
    <mergeCell ref="B66:C66"/>
    <mergeCell ref="B52:C52"/>
    <mergeCell ref="B192:C192"/>
    <mergeCell ref="A1:F1"/>
    <mergeCell ref="A2:F2"/>
    <mergeCell ref="A4:F4"/>
    <mergeCell ref="B8:C8"/>
    <mergeCell ref="B9:C9"/>
    <mergeCell ref="B94:C94"/>
    <mergeCell ref="B19:C19"/>
    <mergeCell ref="A242:B242"/>
    <mergeCell ref="B219:F219"/>
    <mergeCell ref="B220:F220"/>
    <mergeCell ref="B207:C207"/>
    <mergeCell ref="C242:F242"/>
    <mergeCell ref="B191:C191"/>
    <mergeCell ref="D235:F235"/>
  </mergeCells>
  <conditionalFormatting sqref="G244:G271 G8:G184 G186:G240">
    <cfRule type="expression" priority="1" dxfId="3" stopIfTrue="1">
      <formula>G8="X"</formula>
    </cfRule>
  </conditionalFormatting>
  <printOptions horizontalCentered="1" verticalCentered="1"/>
  <pageMargins left="0.2362204724409449" right="0.2362204724409449" top="0.2362204724409449" bottom="0.21" header="0.2362204724409449" footer="0.17"/>
  <pageSetup horizontalDpi="300" verticalDpi="300" orientation="landscape" paperSize="9" scale="65" r:id="rId4"/>
  <drawing r:id="rId3"/>
  <legacyDrawing r:id="rId2"/>
</worksheet>
</file>

<file path=xl/worksheets/sheet2.xml><?xml version="1.0" encoding="utf-8"?>
<worksheet xmlns="http://schemas.openxmlformats.org/spreadsheetml/2006/main" xmlns:r="http://schemas.openxmlformats.org/officeDocument/2006/relationships">
  <dimension ref="A1:AU284"/>
  <sheetViews>
    <sheetView zoomScaleSheetLayoutView="100" zoomScalePageLayoutView="0" workbookViewId="0" topLeftCell="A1">
      <pane ySplit="7" topLeftCell="A8" activePane="bottomLeft" state="frozen"/>
      <selection pane="topLeft" activeCell="A2" sqref="A2"/>
      <selection pane="bottomLeft" activeCell="A2" sqref="A2:F2"/>
    </sheetView>
  </sheetViews>
  <sheetFormatPr defaultColWidth="11.421875" defaultRowHeight="12.75"/>
  <cols>
    <col min="1" max="1" width="10.00390625" style="3" customWidth="1"/>
    <col min="2" max="2" width="16.28125" style="48" customWidth="1"/>
    <col min="3" max="3" width="67.57421875" style="3" customWidth="1"/>
    <col min="4" max="4" width="22.7109375" style="6" customWidth="1"/>
    <col min="5" max="5" width="23.140625" style="3" customWidth="1"/>
    <col min="6" max="6" width="25.00390625" style="3" customWidth="1"/>
    <col min="7" max="7" width="5.57421875" style="3" customWidth="1"/>
    <col min="8" max="8" width="11.421875" style="1" customWidth="1"/>
    <col min="9" max="16384" width="11.421875" style="3" customWidth="1"/>
  </cols>
  <sheetData>
    <row r="1" spans="1:8" s="1" customFormat="1" ht="21" customHeight="1">
      <c r="A1" s="336" t="s">
        <v>305</v>
      </c>
      <c r="B1" s="337"/>
      <c r="C1" s="337"/>
      <c r="D1" s="337"/>
      <c r="E1" s="337"/>
      <c r="F1" s="338"/>
      <c r="G1"/>
      <c r="H1"/>
    </row>
    <row r="2" spans="1:8" s="1" customFormat="1" ht="30" customHeight="1">
      <c r="A2" s="358" t="s">
        <v>475</v>
      </c>
      <c r="B2" s="359"/>
      <c r="C2" s="359"/>
      <c r="D2" s="359"/>
      <c r="E2" s="359"/>
      <c r="F2" s="360"/>
      <c r="G2"/>
      <c r="H2"/>
    </row>
    <row r="3" spans="1:8" ht="9" customHeight="1">
      <c r="A3" s="2"/>
      <c r="B3" s="2"/>
      <c r="C3" s="2"/>
      <c r="D3" s="2"/>
      <c r="E3" s="2"/>
      <c r="F3" s="2"/>
      <c r="G3" s="2"/>
      <c r="H3" s="2"/>
    </row>
    <row r="4" spans="1:8" ht="20.25" customHeight="1">
      <c r="A4" s="342" t="s">
        <v>42</v>
      </c>
      <c r="B4" s="342"/>
      <c r="C4" s="342"/>
      <c r="D4" s="342"/>
      <c r="E4" s="342"/>
      <c r="F4" s="342"/>
      <c r="G4" s="4"/>
      <c r="H4" s="4"/>
    </row>
    <row r="5" spans="1:8" ht="12.75">
      <c r="A5" s="7"/>
      <c r="B5" s="8"/>
      <c r="C5" s="9"/>
      <c r="D5" s="10" t="s">
        <v>43</v>
      </c>
      <c r="E5" s="11"/>
      <c r="F5" s="12"/>
      <c r="H5" s="13"/>
    </row>
    <row r="6" spans="1:8" ht="25.5">
      <c r="A6" s="14" t="s">
        <v>0</v>
      </c>
      <c r="B6" s="15"/>
      <c r="C6" s="16"/>
      <c r="D6" s="17" t="s">
        <v>1</v>
      </c>
      <c r="E6" s="18" t="s">
        <v>56</v>
      </c>
      <c r="F6" s="19" t="s">
        <v>2</v>
      </c>
      <c r="H6" s="13"/>
    </row>
    <row r="7" spans="1:7" s="1" customFormat="1" ht="12.75">
      <c r="A7" s="20"/>
      <c r="B7" s="21"/>
      <c r="C7" s="22"/>
      <c r="D7" s="23" t="s">
        <v>3</v>
      </c>
      <c r="E7" s="24" t="s">
        <v>3</v>
      </c>
      <c r="F7" s="24" t="s">
        <v>3</v>
      </c>
      <c r="G7" s="25"/>
    </row>
    <row r="8" spans="1:47" s="66" customFormat="1" ht="15" customHeight="1" hidden="1">
      <c r="A8" s="80" t="s">
        <v>4</v>
      </c>
      <c r="B8" s="357" t="s">
        <v>5</v>
      </c>
      <c r="C8" s="357"/>
      <c r="D8" s="191"/>
      <c r="E8" s="191"/>
      <c r="F8" s="192"/>
      <c r="G8" s="169"/>
      <c r="H8" s="174">
        <f>IF(AND(LEFT($B8,14)="Teilfinanzplan",LEFT($B8,17)&lt;&gt;"Teilfinanzplan
51"),D8,"")</f>
      </c>
      <c r="I8" s="174">
        <f>IF(AND(LEFT($B8,14)="Teilfinanzplan",LEFT($B8,17)&lt;&gt;"Teilfinanzplan
51"),E8,"")</f>
      </c>
      <c r="J8" s="174">
        <f>IF(AND(LEFT($B8,14)="Teilfinanzplan",LEFT($B8,17)&lt;&gt;"Teilfinanzplan
51"),F8,"")</f>
      </c>
      <c r="K8" s="174">
        <f>IF(LEFT($B8,17)="Teilfinanzplan
51",D8,"")</f>
      </c>
      <c r="L8" s="174">
        <f>IF(LEFT($B8,17)="Teilfinanzplan
51",E8,"")</f>
      </c>
      <c r="M8" s="174">
        <f>IF(LEFT($B8,17)="Teilfinanzplan
51",F8,"")</f>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row>
    <row r="9" spans="1:47" s="67" customFormat="1" ht="15" customHeight="1" hidden="1">
      <c r="A9" s="252" t="s">
        <v>188</v>
      </c>
      <c r="B9" s="328" t="s">
        <v>25</v>
      </c>
      <c r="C9" s="354"/>
      <c r="D9" s="193"/>
      <c r="E9" s="193"/>
      <c r="F9" s="194"/>
      <c r="G9" s="167"/>
      <c r="H9" s="174">
        <f aca="true" t="shared" si="0" ref="H9:H35">IF(AND(LEFT($B9,14)="Teilfinanzplan",LEFT($B9,17)&lt;&gt;"Teilfinanzplan
51"),D9,"")</f>
      </c>
      <c r="I9" s="174">
        <f aca="true" t="shared" si="1" ref="I9:I35">IF(AND(LEFT($B9,14)="Teilfinanzplan",LEFT($B9,17)&lt;&gt;"Teilfinanzplan
51"),E9,"")</f>
      </c>
      <c r="J9" s="174">
        <f aca="true" t="shared" si="2" ref="J9:J35">IF(AND(LEFT($B9,14)="Teilfinanzplan",LEFT($B9,17)&lt;&gt;"Teilfinanzplan
51"),F9,"")</f>
      </c>
      <c r="K9" s="174">
        <f aca="true" t="shared" si="3" ref="K9:K35">IF(LEFT($B9,17)="Teilfinanzplan
51",D9,"")</f>
      </c>
      <c r="L9" s="174">
        <f aca="true" t="shared" si="4" ref="L9:L35">IF(LEFT($B9,17)="Teilfinanzplan
51",E9,"")</f>
      </c>
      <c r="M9" s="174">
        <f aca="true" t="shared" si="5" ref="M9:M35">IF(LEFT($B9,17)="Teilfinanzplan
51",F9,"")</f>
      </c>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row>
    <row r="10" spans="1:47" s="67" customFormat="1" ht="25.5" hidden="1">
      <c r="A10" s="251" t="s">
        <v>269</v>
      </c>
      <c r="B10" s="83" t="s">
        <v>211</v>
      </c>
      <c r="C10" s="84" t="s">
        <v>77</v>
      </c>
      <c r="D10" s="85">
        <v>-163364</v>
      </c>
      <c r="E10" s="86">
        <f>SUM(E11:E12)</f>
        <v>0</v>
      </c>
      <c r="F10" s="87">
        <f aca="true" t="shared" si="6" ref="F10:F18">SUM(D10:E10)</f>
        <v>-163364</v>
      </c>
      <c r="G10" s="167">
        <f>IF(OR(D10&lt;&gt;F10,F11&lt;&gt;0),"X","")</f>
      </c>
      <c r="H10" s="174">
        <f t="shared" si="0"/>
        <v>-163364</v>
      </c>
      <c r="I10" s="174">
        <f t="shared" si="1"/>
        <v>0</v>
      </c>
      <c r="J10" s="174">
        <f t="shared" si="2"/>
        <v>-163364</v>
      </c>
      <c r="K10" s="174">
        <f t="shared" si="3"/>
      </c>
      <c r="L10" s="174">
        <f t="shared" si="4"/>
      </c>
      <c r="M10" s="174">
        <f t="shared" si="5"/>
      </c>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row>
    <row r="11" spans="1:47" s="67" customFormat="1" ht="12.75" hidden="1">
      <c r="A11" s="81"/>
      <c r="B11" s="57"/>
      <c r="C11" s="88"/>
      <c r="D11" s="89"/>
      <c r="E11" s="90"/>
      <c r="F11" s="91">
        <f t="shared" si="6"/>
        <v>0</v>
      </c>
      <c r="G11" s="167"/>
      <c r="H11" s="174">
        <f t="shared" si="0"/>
      </c>
      <c r="I11" s="174">
        <f t="shared" si="1"/>
      </c>
      <c r="J11" s="174">
        <f t="shared" si="2"/>
      </c>
      <c r="K11" s="174">
        <f t="shared" si="3"/>
      </c>
      <c r="L11" s="174">
        <f t="shared" si="4"/>
      </c>
      <c r="M11" s="174">
        <f t="shared" si="5"/>
      </c>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row>
    <row r="12" spans="1:47" s="67" customFormat="1" ht="12.75" hidden="1">
      <c r="A12" s="25"/>
      <c r="B12" s="57"/>
      <c r="C12" s="88"/>
      <c r="D12" s="89"/>
      <c r="E12" s="90"/>
      <c r="F12" s="91">
        <f t="shared" si="6"/>
        <v>0</v>
      </c>
      <c r="G12" s="167"/>
      <c r="H12" s="174">
        <f t="shared" si="0"/>
      </c>
      <c r="I12" s="174">
        <f t="shared" si="1"/>
      </c>
      <c r="J12" s="174">
        <f t="shared" si="2"/>
      </c>
      <c r="K12" s="174">
        <f t="shared" si="3"/>
      </c>
      <c r="L12" s="174">
        <f t="shared" si="4"/>
      </c>
      <c r="M12" s="174">
        <f t="shared" si="5"/>
      </c>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row>
    <row r="13" spans="1:47" s="67" customFormat="1" ht="25.5" hidden="1">
      <c r="A13" s="251" t="s">
        <v>380</v>
      </c>
      <c r="B13" s="83" t="s">
        <v>212</v>
      </c>
      <c r="C13" s="84" t="s">
        <v>60</v>
      </c>
      <c r="D13" s="85">
        <v>574763</v>
      </c>
      <c r="E13" s="86">
        <f>SUM(E14:E15)</f>
        <v>0</v>
      </c>
      <c r="F13" s="87">
        <f t="shared" si="6"/>
        <v>574763</v>
      </c>
      <c r="G13" s="167">
        <f>IF(OR(D13&lt;&gt;F13,F14&lt;&gt;0),"X","")</f>
      </c>
      <c r="H13" s="174">
        <f t="shared" si="0"/>
        <v>574763</v>
      </c>
      <c r="I13" s="174">
        <f t="shared" si="1"/>
        <v>0</v>
      </c>
      <c r="J13" s="174">
        <f t="shared" si="2"/>
        <v>574763</v>
      </c>
      <c r="K13" s="174">
        <f t="shared" si="3"/>
      </c>
      <c r="L13" s="174">
        <f t="shared" si="4"/>
      </c>
      <c r="M13" s="174">
        <f t="shared" si="5"/>
      </c>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row>
    <row r="14" spans="1:47" s="67" customFormat="1" ht="12.75" hidden="1">
      <c r="A14" s="81"/>
      <c r="B14" s="57"/>
      <c r="C14" s="88"/>
      <c r="D14" s="89"/>
      <c r="E14" s="90"/>
      <c r="F14" s="91">
        <f t="shared" si="6"/>
        <v>0</v>
      </c>
      <c r="G14" s="167"/>
      <c r="H14" s="174">
        <f t="shared" si="0"/>
      </c>
      <c r="I14" s="174">
        <f t="shared" si="1"/>
      </c>
      <c r="J14" s="174">
        <f t="shared" si="2"/>
      </c>
      <c r="K14" s="174">
        <f t="shared" si="3"/>
      </c>
      <c r="L14" s="174">
        <f t="shared" si="4"/>
      </c>
      <c r="M14" s="174">
        <f t="shared" si="5"/>
      </c>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row>
    <row r="15" spans="1:47" s="67" customFormat="1" ht="12.75" hidden="1">
      <c r="A15" s="25"/>
      <c r="B15" s="57"/>
      <c r="C15" s="88"/>
      <c r="D15" s="89"/>
      <c r="E15" s="90"/>
      <c r="F15" s="91">
        <f t="shared" si="6"/>
        <v>0</v>
      </c>
      <c r="G15" s="167"/>
      <c r="H15" s="174">
        <f t="shared" si="0"/>
      </c>
      <c r="I15" s="174">
        <f t="shared" si="1"/>
      </c>
      <c r="J15" s="174">
        <f t="shared" si="2"/>
      </c>
      <c r="K15" s="174">
        <f t="shared" si="3"/>
      </c>
      <c r="L15" s="174">
        <f t="shared" si="4"/>
      </c>
      <c r="M15" s="174">
        <f t="shared" si="5"/>
      </c>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row>
    <row r="16" spans="1:47" s="67" customFormat="1" ht="25.5" hidden="1">
      <c r="A16" s="251" t="s">
        <v>381</v>
      </c>
      <c r="B16" s="83" t="s">
        <v>213</v>
      </c>
      <c r="C16" s="84" t="s">
        <v>61</v>
      </c>
      <c r="D16" s="85">
        <v>-512679</v>
      </c>
      <c r="E16" s="86">
        <f>SUM(E17)</f>
        <v>0</v>
      </c>
      <c r="F16" s="87">
        <f t="shared" si="6"/>
        <v>-512679</v>
      </c>
      <c r="G16" s="167">
        <f>IF(OR(D16&lt;&gt;F16,F17&lt;&gt;0),"X","")</f>
      </c>
      <c r="H16" s="174">
        <f t="shared" si="0"/>
        <v>-512679</v>
      </c>
      <c r="I16" s="174">
        <f t="shared" si="1"/>
        <v>0</v>
      </c>
      <c r="J16" s="174">
        <f t="shared" si="2"/>
        <v>-512679</v>
      </c>
      <c r="K16" s="174">
        <f t="shared" si="3"/>
      </c>
      <c r="L16" s="174">
        <f t="shared" si="4"/>
      </c>
      <c r="M16" s="174">
        <f t="shared" si="5"/>
      </c>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row>
    <row r="17" spans="1:47" s="67" customFormat="1" ht="12.75" hidden="1">
      <c r="A17" s="25"/>
      <c r="B17" s="92"/>
      <c r="C17" s="88"/>
      <c r="D17" s="89"/>
      <c r="E17" s="90"/>
      <c r="F17" s="91">
        <f t="shared" si="6"/>
        <v>0</v>
      </c>
      <c r="G17" s="167"/>
      <c r="H17" s="174">
        <f t="shared" si="0"/>
      </c>
      <c r="I17" s="174">
        <f t="shared" si="1"/>
      </c>
      <c r="J17" s="174">
        <f t="shared" si="2"/>
      </c>
      <c r="K17" s="174">
        <f t="shared" si="3"/>
      </c>
      <c r="L17" s="174">
        <f t="shared" si="4"/>
      </c>
      <c r="M17" s="174">
        <f t="shared" si="5"/>
      </c>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row>
    <row r="18" spans="1:47" s="67" customFormat="1" ht="12.75" customHeight="1" hidden="1">
      <c r="A18" s="25"/>
      <c r="B18" s="168"/>
      <c r="C18" s="101"/>
      <c r="D18" s="102"/>
      <c r="E18" s="97"/>
      <c r="F18" s="109">
        <f t="shared" si="6"/>
        <v>0</v>
      </c>
      <c r="G18" s="167"/>
      <c r="H18" s="174">
        <f t="shared" si="0"/>
      </c>
      <c r="I18" s="174">
        <f t="shared" si="1"/>
      </c>
      <c r="J18" s="174">
        <f t="shared" si="2"/>
      </c>
      <c r="K18" s="174">
        <f t="shared" si="3"/>
      </c>
      <c r="L18" s="174">
        <f t="shared" si="4"/>
      </c>
      <c r="M18" s="174">
        <f t="shared" si="5"/>
      </c>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row>
    <row r="19" spans="1:47" s="67" customFormat="1" ht="15" customHeight="1" hidden="1">
      <c r="A19" s="107" t="s">
        <v>270</v>
      </c>
      <c r="B19" s="328" t="s">
        <v>81</v>
      </c>
      <c r="C19" s="354"/>
      <c r="D19" s="193"/>
      <c r="E19" s="193"/>
      <c r="F19" s="194"/>
      <c r="G19" s="167"/>
      <c r="H19" s="174">
        <f t="shared" si="0"/>
      </c>
      <c r="I19" s="174">
        <f t="shared" si="1"/>
      </c>
      <c r="J19" s="174">
        <f t="shared" si="2"/>
      </c>
      <c r="K19" s="174">
        <f t="shared" si="3"/>
      </c>
      <c r="L19" s="174">
        <f t="shared" si="4"/>
      </c>
      <c r="M19" s="174">
        <f t="shared" si="5"/>
      </c>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row>
    <row r="20" spans="1:47" s="67" customFormat="1" ht="25.5" hidden="1">
      <c r="A20" s="81" t="s">
        <v>271</v>
      </c>
      <c r="B20" s="83" t="s">
        <v>214</v>
      </c>
      <c r="C20" s="84" t="s">
        <v>83</v>
      </c>
      <c r="D20" s="85">
        <v>-531323</v>
      </c>
      <c r="E20" s="86">
        <f>SUM(E21:E22)</f>
        <v>0</v>
      </c>
      <c r="F20" s="87">
        <f>SUM(D20:E20)</f>
        <v>-531323</v>
      </c>
      <c r="G20" s="167">
        <f>IF(OR(D20&lt;&gt;F20,F21&lt;&gt;0),"X","")</f>
      </c>
      <c r="H20" s="174">
        <f t="shared" si="0"/>
        <v>-531323</v>
      </c>
      <c r="I20" s="174">
        <f t="shared" si="1"/>
        <v>0</v>
      </c>
      <c r="J20" s="174">
        <f t="shared" si="2"/>
        <v>-531323</v>
      </c>
      <c r="K20" s="174">
        <f t="shared" si="3"/>
      </c>
      <c r="L20" s="174">
        <f t="shared" si="4"/>
      </c>
      <c r="M20" s="174">
        <f t="shared" si="5"/>
      </c>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row>
    <row r="21" spans="1:47" s="67" customFormat="1" ht="12.75" hidden="1">
      <c r="A21" s="81"/>
      <c r="B21" s="57"/>
      <c r="C21" s="88"/>
      <c r="D21" s="89"/>
      <c r="E21" s="90"/>
      <c r="F21" s="91">
        <f>SUM(D21:E21)</f>
        <v>0</v>
      </c>
      <c r="G21" s="167"/>
      <c r="H21" s="174">
        <f t="shared" si="0"/>
      </c>
      <c r="I21" s="174">
        <f t="shared" si="1"/>
      </c>
      <c r="J21" s="174">
        <f t="shared" si="2"/>
      </c>
      <c r="K21" s="174">
        <f t="shared" si="3"/>
      </c>
      <c r="L21" s="174">
        <f t="shared" si="4"/>
      </c>
      <c r="M21" s="174">
        <f t="shared" si="5"/>
      </c>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row>
    <row r="22" spans="1:47" s="67" customFormat="1" ht="12.75" customHeight="1" hidden="1">
      <c r="A22" s="165"/>
      <c r="B22" s="173"/>
      <c r="C22" s="101"/>
      <c r="D22" s="102"/>
      <c r="E22" s="97"/>
      <c r="F22" s="109">
        <f>SUM(D22:E22)</f>
        <v>0</v>
      </c>
      <c r="G22" s="167"/>
      <c r="H22" s="174">
        <f t="shared" si="0"/>
      </c>
      <c r="I22" s="174">
        <f t="shared" si="1"/>
      </c>
      <c r="J22" s="174">
        <f t="shared" si="2"/>
      </c>
      <c r="K22" s="174">
        <f t="shared" si="3"/>
      </c>
      <c r="L22" s="174">
        <f t="shared" si="4"/>
      </c>
      <c r="M22" s="174">
        <f t="shared" si="5"/>
      </c>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row>
    <row r="23" spans="1:47" s="67" customFormat="1" ht="15" customHeight="1" hidden="1">
      <c r="A23" s="253" t="s">
        <v>382</v>
      </c>
      <c r="B23" s="328" t="s">
        <v>26</v>
      </c>
      <c r="C23" s="354"/>
      <c r="D23" s="193"/>
      <c r="E23" s="193"/>
      <c r="F23" s="194"/>
      <c r="G23" s="167"/>
      <c r="H23" s="174">
        <f t="shared" si="0"/>
      </c>
      <c r="I23" s="174">
        <f t="shared" si="1"/>
      </c>
      <c r="J23" s="174">
        <f t="shared" si="2"/>
      </c>
      <c r="K23" s="174">
        <f t="shared" si="3"/>
      </c>
      <c r="L23" s="174">
        <f t="shared" si="4"/>
      </c>
      <c r="M23" s="174">
        <f t="shared" si="5"/>
      </c>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row>
    <row r="24" spans="1:47" s="67" customFormat="1" ht="25.5" hidden="1">
      <c r="A24" s="251" t="s">
        <v>383</v>
      </c>
      <c r="B24" s="83" t="s">
        <v>215</v>
      </c>
      <c r="C24" s="84" t="s">
        <v>85</v>
      </c>
      <c r="D24" s="85">
        <v>1170370</v>
      </c>
      <c r="E24" s="86">
        <f>SUM(E25:E26)</f>
        <v>0</v>
      </c>
      <c r="F24" s="87">
        <f aca="true" t="shared" si="7" ref="F24:F32">SUM(D24:E24)</f>
        <v>1170370</v>
      </c>
      <c r="G24" s="167">
        <f>IF(OR(D24&lt;&gt;F24,F25&lt;&gt;0),"X","")</f>
      </c>
      <c r="H24" s="174">
        <f t="shared" si="0"/>
        <v>1170370</v>
      </c>
      <c r="I24" s="174">
        <f t="shared" si="1"/>
        <v>0</v>
      </c>
      <c r="J24" s="174">
        <f t="shared" si="2"/>
        <v>1170370</v>
      </c>
      <c r="K24" s="174">
        <f t="shared" si="3"/>
      </c>
      <c r="L24" s="174">
        <f t="shared" si="4"/>
      </c>
      <c r="M24" s="174">
        <f t="shared" si="5"/>
      </c>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row>
    <row r="25" spans="1:47" s="67" customFormat="1" ht="12.75" hidden="1">
      <c r="A25" s="81"/>
      <c r="B25" s="57"/>
      <c r="C25" s="88"/>
      <c r="D25" s="89"/>
      <c r="E25" s="90"/>
      <c r="F25" s="91">
        <f t="shared" si="7"/>
        <v>0</v>
      </c>
      <c r="G25" s="167"/>
      <c r="H25" s="174">
        <f t="shared" si="0"/>
      </c>
      <c r="I25" s="174">
        <f t="shared" si="1"/>
      </c>
      <c r="J25" s="174">
        <f t="shared" si="2"/>
      </c>
      <c r="K25" s="174">
        <f t="shared" si="3"/>
      </c>
      <c r="L25" s="174">
        <f t="shared" si="4"/>
      </c>
      <c r="M25" s="174">
        <f t="shared" si="5"/>
      </c>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row>
    <row r="26" spans="1:47" s="67" customFormat="1" ht="12.75" hidden="1">
      <c r="A26" s="25"/>
      <c r="B26" s="57"/>
      <c r="C26" s="88"/>
      <c r="D26" s="89"/>
      <c r="E26" s="90"/>
      <c r="F26" s="91">
        <f t="shared" si="7"/>
        <v>0</v>
      </c>
      <c r="G26" s="167"/>
      <c r="H26" s="174">
        <f t="shared" si="0"/>
      </c>
      <c r="I26" s="174">
        <f t="shared" si="1"/>
      </c>
      <c r="J26" s="174">
        <f t="shared" si="2"/>
      </c>
      <c r="K26" s="174">
        <f t="shared" si="3"/>
      </c>
      <c r="L26" s="174">
        <f t="shared" si="4"/>
      </c>
      <c r="M26" s="174">
        <f t="shared" si="5"/>
      </c>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row>
    <row r="27" spans="1:47" s="67" customFormat="1" ht="25.5" hidden="1">
      <c r="A27" s="251" t="s">
        <v>384</v>
      </c>
      <c r="B27" s="83" t="s">
        <v>216</v>
      </c>
      <c r="C27" s="84" t="s">
        <v>87</v>
      </c>
      <c r="D27" s="85">
        <v>876643</v>
      </c>
      <c r="E27" s="86">
        <f>SUM(E28:E29)</f>
        <v>0</v>
      </c>
      <c r="F27" s="87">
        <f t="shared" si="7"/>
        <v>876643</v>
      </c>
      <c r="G27" s="167">
        <f>IF(OR(D27&lt;&gt;F27,F28&lt;&gt;0),"X","")</f>
      </c>
      <c r="H27" s="174">
        <f t="shared" si="0"/>
        <v>876643</v>
      </c>
      <c r="I27" s="174">
        <f t="shared" si="1"/>
        <v>0</v>
      </c>
      <c r="J27" s="174">
        <f t="shared" si="2"/>
        <v>876643</v>
      </c>
      <c r="K27" s="174">
        <f t="shared" si="3"/>
      </c>
      <c r="L27" s="174">
        <f t="shared" si="4"/>
      </c>
      <c r="M27" s="174">
        <f t="shared" si="5"/>
      </c>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row>
    <row r="28" spans="1:47" s="67" customFormat="1" ht="12.75" hidden="1">
      <c r="A28" s="81"/>
      <c r="B28" s="57"/>
      <c r="C28" s="88"/>
      <c r="D28" s="89"/>
      <c r="E28" s="90"/>
      <c r="F28" s="91">
        <f t="shared" si="7"/>
        <v>0</v>
      </c>
      <c r="G28" s="167"/>
      <c r="H28" s="174">
        <f t="shared" si="0"/>
      </c>
      <c r="I28" s="174">
        <f t="shared" si="1"/>
      </c>
      <c r="J28" s="174">
        <f t="shared" si="2"/>
      </c>
      <c r="K28" s="174">
        <f t="shared" si="3"/>
      </c>
      <c r="L28" s="174">
        <f t="shared" si="4"/>
      </c>
      <c r="M28" s="174">
        <f t="shared" si="5"/>
      </c>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row>
    <row r="29" spans="1:47" s="67" customFormat="1" ht="12.75" hidden="1">
      <c r="A29" s="25"/>
      <c r="B29" s="57"/>
      <c r="C29" s="88"/>
      <c r="D29" s="89"/>
      <c r="E29" s="90"/>
      <c r="F29" s="91">
        <f t="shared" si="7"/>
        <v>0</v>
      </c>
      <c r="G29" s="167"/>
      <c r="H29" s="174">
        <f t="shared" si="0"/>
      </c>
      <c r="I29" s="174">
        <f t="shared" si="1"/>
      </c>
      <c r="J29" s="174">
        <f t="shared" si="2"/>
      </c>
      <c r="K29" s="174">
        <f t="shared" si="3"/>
      </c>
      <c r="L29" s="174">
        <f t="shared" si="4"/>
      </c>
      <c r="M29" s="174">
        <f t="shared" si="5"/>
      </c>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row>
    <row r="30" spans="1:47" s="67" customFormat="1" ht="25.5" hidden="1">
      <c r="A30" s="251" t="s">
        <v>385</v>
      </c>
      <c r="B30" s="83" t="s">
        <v>217</v>
      </c>
      <c r="C30" s="84" t="s">
        <v>89</v>
      </c>
      <c r="D30" s="85">
        <v>20364</v>
      </c>
      <c r="E30" s="86">
        <f>SUM(E31:E32)</f>
        <v>0</v>
      </c>
      <c r="F30" s="87">
        <f t="shared" si="7"/>
        <v>20364</v>
      </c>
      <c r="G30" s="167">
        <f>IF(OR(D30&lt;&gt;F30,F31&lt;&gt;0),"X","")</f>
      </c>
      <c r="H30" s="174">
        <f t="shared" si="0"/>
        <v>20364</v>
      </c>
      <c r="I30" s="174">
        <f t="shared" si="1"/>
        <v>0</v>
      </c>
      <c r="J30" s="174">
        <f t="shared" si="2"/>
        <v>20364</v>
      </c>
      <c r="K30" s="174">
        <f t="shared" si="3"/>
      </c>
      <c r="L30" s="174">
        <f t="shared" si="4"/>
      </c>
      <c r="M30" s="174">
        <f t="shared" si="5"/>
      </c>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row>
    <row r="31" spans="1:47" s="67" customFormat="1" ht="12.75" hidden="1">
      <c r="A31" s="81"/>
      <c r="B31" s="57"/>
      <c r="C31" s="88"/>
      <c r="D31" s="89"/>
      <c r="E31" s="90"/>
      <c r="F31" s="91">
        <f t="shared" si="7"/>
        <v>0</v>
      </c>
      <c r="G31" s="167"/>
      <c r="H31" s="174">
        <f t="shared" si="0"/>
      </c>
      <c r="I31" s="174">
        <f t="shared" si="1"/>
      </c>
      <c r="J31" s="174">
        <f t="shared" si="2"/>
      </c>
      <c r="K31" s="174">
        <f t="shared" si="3"/>
      </c>
      <c r="L31" s="174">
        <f t="shared" si="4"/>
      </c>
      <c r="M31" s="174">
        <f t="shared" si="5"/>
      </c>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row>
    <row r="32" spans="1:47" s="67" customFormat="1" ht="12.75" customHeight="1" hidden="1">
      <c r="A32" s="165"/>
      <c r="B32" s="173"/>
      <c r="C32" s="101"/>
      <c r="D32" s="102"/>
      <c r="E32" s="97"/>
      <c r="F32" s="109">
        <f t="shared" si="7"/>
        <v>0</v>
      </c>
      <c r="G32" s="167"/>
      <c r="H32" s="174">
        <f t="shared" si="0"/>
      </c>
      <c r="I32" s="174">
        <f t="shared" si="1"/>
      </c>
      <c r="J32" s="174">
        <f t="shared" si="2"/>
      </c>
      <c r="K32" s="174">
        <f t="shared" si="3"/>
      </c>
      <c r="L32" s="174">
        <f t="shared" si="4"/>
      </c>
      <c r="M32" s="174">
        <f t="shared" si="5"/>
      </c>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row>
    <row r="33" spans="1:47" s="67" customFormat="1" ht="15" customHeight="1" hidden="1">
      <c r="A33" s="253" t="s">
        <v>386</v>
      </c>
      <c r="B33" s="328" t="s">
        <v>27</v>
      </c>
      <c r="C33" s="354"/>
      <c r="D33" s="193"/>
      <c r="E33" s="193"/>
      <c r="F33" s="194"/>
      <c r="G33" s="167"/>
      <c r="H33" s="174">
        <f t="shared" si="0"/>
      </c>
      <c r="I33" s="174">
        <f t="shared" si="1"/>
      </c>
      <c r="J33" s="174">
        <f t="shared" si="2"/>
      </c>
      <c r="K33" s="174">
        <f t="shared" si="3"/>
      </c>
      <c r="L33" s="174">
        <f t="shared" si="4"/>
      </c>
      <c r="M33" s="174">
        <f t="shared" si="5"/>
      </c>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row>
    <row r="34" spans="1:47" s="67" customFormat="1" ht="25.5" hidden="1">
      <c r="A34" s="251" t="s">
        <v>387</v>
      </c>
      <c r="B34" s="83" t="s">
        <v>218</v>
      </c>
      <c r="C34" s="84" t="s">
        <v>91</v>
      </c>
      <c r="D34" s="85">
        <v>-803425</v>
      </c>
      <c r="E34" s="86">
        <f>SUM(E35:E36)</f>
        <v>0</v>
      </c>
      <c r="F34" s="87">
        <f aca="true" t="shared" si="8" ref="F34:F39">SUM(D34:E34)</f>
        <v>-803425</v>
      </c>
      <c r="G34" s="167">
        <f>IF(OR(D34&lt;&gt;F34,F35&lt;&gt;0),"X","")</f>
      </c>
      <c r="H34" s="174">
        <f t="shared" si="0"/>
        <v>-803425</v>
      </c>
      <c r="I34" s="174">
        <f t="shared" si="1"/>
        <v>0</v>
      </c>
      <c r="J34" s="174">
        <f t="shared" si="2"/>
        <v>-803425</v>
      </c>
      <c r="K34" s="174">
        <f t="shared" si="3"/>
      </c>
      <c r="L34" s="174">
        <f t="shared" si="4"/>
      </c>
      <c r="M34" s="174">
        <f t="shared" si="5"/>
      </c>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row>
    <row r="35" spans="1:47" s="67" customFormat="1" ht="12.75" hidden="1">
      <c r="A35" s="81"/>
      <c r="B35" s="57"/>
      <c r="C35" s="88"/>
      <c r="D35" s="89"/>
      <c r="E35" s="90"/>
      <c r="F35" s="91">
        <f t="shared" si="8"/>
        <v>0</v>
      </c>
      <c r="G35" s="167"/>
      <c r="H35" s="174">
        <f t="shared" si="0"/>
      </c>
      <c r="I35" s="174">
        <f t="shared" si="1"/>
      </c>
      <c r="J35" s="174">
        <f t="shared" si="2"/>
      </c>
      <c r="K35" s="174">
        <f t="shared" si="3"/>
      </c>
      <c r="L35" s="174">
        <f t="shared" si="4"/>
      </c>
      <c r="M35" s="174">
        <f t="shared" si="5"/>
      </c>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row>
    <row r="36" spans="1:47" s="67" customFormat="1" ht="12.75" hidden="1">
      <c r="A36" s="25"/>
      <c r="B36" s="57"/>
      <c r="C36" s="88"/>
      <c r="D36" s="89"/>
      <c r="E36" s="90"/>
      <c r="F36" s="91">
        <f t="shared" si="8"/>
        <v>0</v>
      </c>
      <c r="G36" s="167"/>
      <c r="H36" s="174">
        <f aca="true" t="shared" si="9" ref="H36:H72">IF(AND(LEFT($B36,14)="Teilfinanzplan",LEFT($B36,17)&lt;&gt;"Teilfinanzplan
51"),D36,"")</f>
      </c>
      <c r="I36" s="174">
        <f aca="true" t="shared" si="10" ref="I36:I72">IF(AND(LEFT($B36,14)="Teilfinanzplan",LEFT($B36,17)&lt;&gt;"Teilfinanzplan
51"),E36,"")</f>
      </c>
      <c r="J36" s="174">
        <f aca="true" t="shared" si="11" ref="J36:J72">IF(AND(LEFT($B36,14)="Teilfinanzplan",LEFT($B36,17)&lt;&gt;"Teilfinanzplan
51"),F36,"")</f>
      </c>
      <c r="K36" s="174">
        <f aca="true" t="shared" si="12" ref="K36:K72">IF(LEFT($B36,17)="Teilfinanzplan
51",D36,"")</f>
      </c>
      <c r="L36" s="174">
        <f aca="true" t="shared" si="13" ref="L36:L72">IF(LEFT($B36,17)="Teilfinanzplan
51",E36,"")</f>
      </c>
      <c r="M36" s="174">
        <f aca="true" t="shared" si="14" ref="M36:M72">IF(LEFT($B36,17)="Teilfinanzplan
51",F36,"")</f>
      </c>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row>
    <row r="37" spans="1:47" s="67" customFormat="1" ht="25.5" hidden="1">
      <c r="A37" s="251" t="s">
        <v>388</v>
      </c>
      <c r="B37" s="83" t="s">
        <v>219</v>
      </c>
      <c r="C37" s="84" t="s">
        <v>93</v>
      </c>
      <c r="D37" s="85">
        <v>-1112010</v>
      </c>
      <c r="E37" s="86">
        <f>SUM(E38:E39)</f>
        <v>0</v>
      </c>
      <c r="F37" s="87">
        <f t="shared" si="8"/>
        <v>-1112010</v>
      </c>
      <c r="G37" s="167">
        <f>IF(OR(D37&lt;&gt;F37,F38&lt;&gt;0),"X","")</f>
      </c>
      <c r="H37" s="174">
        <f t="shared" si="9"/>
        <v>-1112010</v>
      </c>
      <c r="I37" s="174">
        <f t="shared" si="10"/>
        <v>0</v>
      </c>
      <c r="J37" s="174">
        <f t="shared" si="11"/>
        <v>-1112010</v>
      </c>
      <c r="K37" s="174">
        <f t="shared" si="12"/>
      </c>
      <c r="L37" s="174">
        <f t="shared" si="13"/>
      </c>
      <c r="M37" s="174">
        <f t="shared" si="14"/>
      </c>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row>
    <row r="38" spans="1:47" s="67" customFormat="1" ht="12.75" hidden="1">
      <c r="A38" s="81"/>
      <c r="B38" s="57"/>
      <c r="C38" s="88"/>
      <c r="D38" s="89"/>
      <c r="E38" s="90"/>
      <c r="F38" s="91">
        <f t="shared" si="8"/>
        <v>0</v>
      </c>
      <c r="G38" s="167"/>
      <c r="H38" s="174">
        <f t="shared" si="9"/>
      </c>
      <c r="I38" s="174">
        <f t="shared" si="10"/>
      </c>
      <c r="J38" s="174">
        <f t="shared" si="11"/>
      </c>
      <c r="K38" s="174">
        <f t="shared" si="12"/>
      </c>
      <c r="L38" s="174">
        <f t="shared" si="13"/>
      </c>
      <c r="M38" s="174">
        <f t="shared" si="14"/>
      </c>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row>
    <row r="39" spans="1:47" s="67" customFormat="1" ht="15" customHeight="1" hidden="1">
      <c r="A39" s="25"/>
      <c r="B39" s="215"/>
      <c r="C39" s="88"/>
      <c r="D39" s="89"/>
      <c r="E39" s="90"/>
      <c r="F39" s="91">
        <f t="shared" si="8"/>
        <v>0</v>
      </c>
      <c r="G39" s="167"/>
      <c r="H39" s="174"/>
      <c r="I39" s="174"/>
      <c r="J39" s="174"/>
      <c r="K39" s="174"/>
      <c r="L39" s="174"/>
      <c r="M39" s="174"/>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row>
    <row r="40" spans="1:47" s="67" customFormat="1" ht="25.5" hidden="1">
      <c r="A40" s="251" t="s">
        <v>389</v>
      </c>
      <c r="B40" s="83" t="s">
        <v>220</v>
      </c>
      <c r="C40" s="84" t="s">
        <v>95</v>
      </c>
      <c r="D40" s="85">
        <v>249489</v>
      </c>
      <c r="E40" s="86">
        <f>SUM(E41:E42)</f>
        <v>0</v>
      </c>
      <c r="F40" s="87">
        <f>SUM(D40:E40)</f>
        <v>249489</v>
      </c>
      <c r="G40" s="167">
        <f>IF(OR(D40&lt;&gt;F40,F41&lt;&gt;0),"X","")</f>
      </c>
      <c r="H40" s="174">
        <f t="shared" si="9"/>
        <v>249489</v>
      </c>
      <c r="I40" s="174">
        <f t="shared" si="10"/>
        <v>0</v>
      </c>
      <c r="J40" s="174">
        <f t="shared" si="11"/>
        <v>249489</v>
      </c>
      <c r="K40" s="174">
        <f t="shared" si="12"/>
      </c>
      <c r="L40" s="174">
        <f t="shared" si="13"/>
      </c>
      <c r="M40" s="174">
        <f t="shared" si="14"/>
      </c>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row>
    <row r="41" spans="1:47" s="67" customFormat="1" ht="12.75" hidden="1">
      <c r="A41" s="81"/>
      <c r="B41" s="57"/>
      <c r="C41" s="88"/>
      <c r="D41" s="89"/>
      <c r="E41" s="90"/>
      <c r="F41" s="91">
        <f>SUM(D41:E41)</f>
        <v>0</v>
      </c>
      <c r="G41" s="167"/>
      <c r="H41" s="174">
        <f t="shared" si="9"/>
      </c>
      <c r="I41" s="174">
        <f t="shared" si="10"/>
      </c>
      <c r="J41" s="174">
        <f t="shared" si="11"/>
      </c>
      <c r="K41" s="174">
        <f t="shared" si="12"/>
      </c>
      <c r="L41" s="174">
        <f t="shared" si="13"/>
      </c>
      <c r="M41" s="174">
        <f t="shared" si="14"/>
      </c>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row>
    <row r="42" spans="1:47" s="67" customFormat="1" ht="12.75" customHeight="1" hidden="1">
      <c r="A42" s="25"/>
      <c r="B42" s="173"/>
      <c r="C42" s="101"/>
      <c r="D42" s="102"/>
      <c r="E42" s="97"/>
      <c r="F42" s="91">
        <f>SUM(D42:E42)</f>
        <v>0</v>
      </c>
      <c r="G42" s="167"/>
      <c r="H42" s="174"/>
      <c r="I42" s="174"/>
      <c r="J42" s="174"/>
      <c r="K42" s="174"/>
      <c r="L42" s="174"/>
      <c r="M42" s="174"/>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row>
    <row r="43" spans="1:47" s="67" customFormat="1" ht="15" customHeight="1" hidden="1">
      <c r="A43" s="253" t="s">
        <v>390</v>
      </c>
      <c r="B43" s="328" t="s">
        <v>96</v>
      </c>
      <c r="C43" s="354"/>
      <c r="D43" s="193"/>
      <c r="E43" s="193"/>
      <c r="F43" s="194"/>
      <c r="G43" s="167"/>
      <c r="H43" s="174">
        <f t="shared" si="9"/>
      </c>
      <c r="I43" s="174">
        <f t="shared" si="10"/>
      </c>
      <c r="J43" s="174">
        <f t="shared" si="11"/>
      </c>
      <c r="K43" s="174">
        <f t="shared" si="12"/>
      </c>
      <c r="L43" s="174">
        <f t="shared" si="13"/>
      </c>
      <c r="M43" s="174">
        <f t="shared" si="14"/>
      </c>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row>
    <row r="44" spans="1:47" s="67" customFormat="1" ht="25.5" hidden="1">
      <c r="A44" s="251" t="s">
        <v>391</v>
      </c>
      <c r="B44" s="83" t="s">
        <v>221</v>
      </c>
      <c r="C44" s="84" t="s">
        <v>98</v>
      </c>
      <c r="D44" s="85">
        <v>36555</v>
      </c>
      <c r="E44" s="86">
        <f>SUM(E45:E46)</f>
        <v>0</v>
      </c>
      <c r="F44" s="87">
        <f aca="true" t="shared" si="15" ref="F44:F49">SUM(D44:E44)</f>
        <v>36555</v>
      </c>
      <c r="G44" s="167">
        <f>IF(OR(D44&lt;&gt;F44,F45&lt;&gt;0),"X","")</f>
      </c>
      <c r="H44" s="174">
        <f t="shared" si="9"/>
        <v>36555</v>
      </c>
      <c r="I44" s="174">
        <f t="shared" si="10"/>
        <v>0</v>
      </c>
      <c r="J44" s="174">
        <f t="shared" si="11"/>
        <v>36555</v>
      </c>
      <c r="K44" s="174">
        <f t="shared" si="12"/>
      </c>
      <c r="L44" s="174">
        <f t="shared" si="13"/>
      </c>
      <c r="M44" s="174">
        <f t="shared" si="14"/>
      </c>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row>
    <row r="45" spans="1:47" s="67" customFormat="1" ht="12.75" hidden="1">
      <c r="A45" s="81"/>
      <c r="B45" s="57"/>
      <c r="C45" s="88"/>
      <c r="D45" s="89"/>
      <c r="E45" s="90"/>
      <c r="F45" s="91">
        <f t="shared" si="15"/>
        <v>0</v>
      </c>
      <c r="G45" s="167"/>
      <c r="H45" s="174">
        <f t="shared" si="9"/>
      </c>
      <c r="I45" s="174">
        <f t="shared" si="10"/>
      </c>
      <c r="J45" s="174">
        <f t="shared" si="11"/>
      </c>
      <c r="K45" s="174">
        <f t="shared" si="12"/>
      </c>
      <c r="L45" s="174">
        <f t="shared" si="13"/>
      </c>
      <c r="M45" s="174">
        <f t="shared" si="14"/>
      </c>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row>
    <row r="46" spans="1:47" s="67" customFormat="1" ht="12.75" hidden="1">
      <c r="A46" s="25"/>
      <c r="B46" s="57"/>
      <c r="C46" s="88"/>
      <c r="D46" s="89"/>
      <c r="E46" s="90"/>
      <c r="F46" s="91">
        <f t="shared" si="15"/>
        <v>0</v>
      </c>
      <c r="G46" s="167"/>
      <c r="H46" s="174">
        <f t="shared" si="9"/>
      </c>
      <c r="I46" s="174">
        <f t="shared" si="10"/>
      </c>
      <c r="J46" s="174">
        <f t="shared" si="11"/>
      </c>
      <c r="K46" s="174">
        <f t="shared" si="12"/>
      </c>
      <c r="L46" s="174">
        <f t="shared" si="13"/>
      </c>
      <c r="M46" s="174">
        <f t="shared" si="14"/>
      </c>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row>
    <row r="47" spans="1:47" s="67" customFormat="1" ht="25.5" hidden="1">
      <c r="A47" s="251" t="s">
        <v>392</v>
      </c>
      <c r="B47" s="83" t="s">
        <v>222</v>
      </c>
      <c r="C47" s="84" t="s">
        <v>100</v>
      </c>
      <c r="D47" s="85">
        <v>-194059</v>
      </c>
      <c r="E47" s="86">
        <f>SUM(E48:E49)</f>
        <v>0</v>
      </c>
      <c r="F47" s="87">
        <f t="shared" si="15"/>
        <v>-194059</v>
      </c>
      <c r="G47" s="167">
        <f>IF(OR(D47&lt;&gt;F47,F48&lt;&gt;0),"X","")</f>
      </c>
      <c r="H47" s="174">
        <f t="shared" si="9"/>
        <v>-194059</v>
      </c>
      <c r="I47" s="174">
        <f t="shared" si="10"/>
        <v>0</v>
      </c>
      <c r="J47" s="174">
        <f t="shared" si="11"/>
        <v>-194059</v>
      </c>
      <c r="K47" s="174">
        <f t="shared" si="12"/>
      </c>
      <c r="L47" s="174">
        <f t="shared" si="13"/>
      </c>
      <c r="M47" s="174">
        <f t="shared" si="14"/>
      </c>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row>
    <row r="48" spans="1:47" s="67" customFormat="1" ht="12.75" hidden="1">
      <c r="A48" s="81"/>
      <c r="B48" s="57"/>
      <c r="C48" s="88"/>
      <c r="D48" s="89"/>
      <c r="E48" s="90"/>
      <c r="F48" s="91">
        <f t="shared" si="15"/>
        <v>0</v>
      </c>
      <c r="G48" s="167"/>
      <c r="H48" s="174">
        <f t="shared" si="9"/>
      </c>
      <c r="I48" s="174">
        <f t="shared" si="10"/>
      </c>
      <c r="J48" s="174">
        <f t="shared" si="11"/>
      </c>
      <c r="K48" s="174">
        <f t="shared" si="12"/>
      </c>
      <c r="L48" s="174">
        <f t="shared" si="13"/>
      </c>
      <c r="M48" s="174">
        <f t="shared" si="14"/>
      </c>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row>
    <row r="49" spans="1:47" s="67" customFormat="1" ht="12.75" hidden="1">
      <c r="A49" s="165"/>
      <c r="B49" s="173"/>
      <c r="C49" s="101"/>
      <c r="D49" s="102"/>
      <c r="E49" s="97"/>
      <c r="F49" s="109">
        <f t="shared" si="15"/>
        <v>0</v>
      </c>
      <c r="G49" s="167"/>
      <c r="H49" s="174">
        <f t="shared" si="9"/>
      </c>
      <c r="I49" s="174">
        <f t="shared" si="10"/>
      </c>
      <c r="J49" s="174">
        <f t="shared" si="11"/>
      </c>
      <c r="K49" s="174">
        <f t="shared" si="12"/>
      </c>
      <c r="L49" s="174">
        <f t="shared" si="13"/>
      </c>
      <c r="M49" s="174">
        <f t="shared" si="14"/>
      </c>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row>
    <row r="50" spans="1:47" s="67" customFormat="1" ht="15" customHeight="1" hidden="1">
      <c r="A50" s="254" t="s">
        <v>393</v>
      </c>
      <c r="B50" s="328" t="s">
        <v>28</v>
      </c>
      <c r="C50" s="354"/>
      <c r="D50" s="193"/>
      <c r="E50" s="193"/>
      <c r="F50" s="194"/>
      <c r="G50" s="167"/>
      <c r="H50" s="174">
        <f t="shared" si="9"/>
      </c>
      <c r="I50" s="174">
        <f t="shared" si="10"/>
      </c>
      <c r="J50" s="174">
        <f t="shared" si="11"/>
      </c>
      <c r="K50" s="174">
        <f t="shared" si="12"/>
      </c>
      <c r="L50" s="174">
        <f t="shared" si="13"/>
      </c>
      <c r="M50" s="174">
        <f t="shared" si="14"/>
      </c>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row>
    <row r="51" spans="1:47" s="67" customFormat="1" ht="25.5" hidden="1">
      <c r="A51" s="251" t="s">
        <v>273</v>
      </c>
      <c r="B51" s="83" t="s">
        <v>223</v>
      </c>
      <c r="C51" s="84" t="s">
        <v>101</v>
      </c>
      <c r="D51" s="85">
        <v>-401647</v>
      </c>
      <c r="E51" s="86">
        <f>SUM(E52:E53)</f>
        <v>0</v>
      </c>
      <c r="F51" s="87">
        <f aca="true" t="shared" si="16" ref="F51:F62">SUM(D51:E51)</f>
        <v>-401647</v>
      </c>
      <c r="G51" s="167">
        <f>IF(OR(D51&lt;&gt;F51,F52&lt;&gt;0),"X","")</f>
      </c>
      <c r="H51" s="174">
        <f t="shared" si="9"/>
        <v>-401647</v>
      </c>
      <c r="I51" s="174">
        <f t="shared" si="10"/>
        <v>0</v>
      </c>
      <c r="J51" s="174">
        <f t="shared" si="11"/>
        <v>-401647</v>
      </c>
      <c r="K51" s="174">
        <f t="shared" si="12"/>
      </c>
      <c r="L51" s="174">
        <f t="shared" si="13"/>
      </c>
      <c r="M51" s="174">
        <f t="shared" si="14"/>
      </c>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row>
    <row r="52" spans="1:47" s="67" customFormat="1" ht="12.75" hidden="1">
      <c r="A52" s="81"/>
      <c r="B52" s="57"/>
      <c r="C52" s="88"/>
      <c r="D52" s="89"/>
      <c r="E52" s="90"/>
      <c r="F52" s="91">
        <f t="shared" si="16"/>
        <v>0</v>
      </c>
      <c r="G52" s="167"/>
      <c r="H52" s="174">
        <f t="shared" si="9"/>
      </c>
      <c r="I52" s="174">
        <f t="shared" si="10"/>
      </c>
      <c r="J52" s="174">
        <f t="shared" si="11"/>
      </c>
      <c r="K52" s="174">
        <f t="shared" si="12"/>
      </c>
      <c r="L52" s="174">
        <f t="shared" si="13"/>
      </c>
      <c r="M52" s="174">
        <f t="shared" si="14"/>
      </c>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row>
    <row r="53" spans="1:47" s="67" customFormat="1" ht="12.75" hidden="1">
      <c r="A53" s="25"/>
      <c r="B53" s="57"/>
      <c r="C53" s="88"/>
      <c r="D53" s="89"/>
      <c r="E53" s="90"/>
      <c r="F53" s="91">
        <f t="shared" si="16"/>
        <v>0</v>
      </c>
      <c r="G53" s="167"/>
      <c r="H53" s="174">
        <f t="shared" si="9"/>
      </c>
      <c r="I53" s="174">
        <f t="shared" si="10"/>
      </c>
      <c r="J53" s="174">
        <f t="shared" si="11"/>
      </c>
      <c r="K53" s="174">
        <f t="shared" si="12"/>
      </c>
      <c r="L53" s="174">
        <f t="shared" si="13"/>
      </c>
      <c r="M53" s="174">
        <f t="shared" si="14"/>
      </c>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row>
    <row r="54" spans="1:47" s="67" customFormat="1" ht="25.5" hidden="1">
      <c r="A54" s="251" t="s">
        <v>274</v>
      </c>
      <c r="B54" s="83" t="s">
        <v>224</v>
      </c>
      <c r="C54" s="84" t="s">
        <v>102</v>
      </c>
      <c r="D54" s="85">
        <v>-874287</v>
      </c>
      <c r="E54" s="86">
        <f>SUM(E55:E56)</f>
        <v>0</v>
      </c>
      <c r="F54" s="87">
        <f t="shared" si="16"/>
        <v>-874287</v>
      </c>
      <c r="G54" s="167">
        <f>IF(OR(D54&lt;&gt;F54,F55&lt;&gt;0),"X","")</f>
      </c>
      <c r="H54" s="174">
        <f t="shared" si="9"/>
        <v>-874287</v>
      </c>
      <c r="I54" s="174">
        <f t="shared" si="10"/>
        <v>0</v>
      </c>
      <c r="J54" s="174">
        <f t="shared" si="11"/>
        <v>-874287</v>
      </c>
      <c r="K54" s="174">
        <f t="shared" si="12"/>
      </c>
      <c r="L54" s="174">
        <f t="shared" si="13"/>
      </c>
      <c r="M54" s="174">
        <f t="shared" si="14"/>
      </c>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row>
    <row r="55" spans="1:47" s="67" customFormat="1" ht="12.75" hidden="1">
      <c r="A55" s="81"/>
      <c r="B55" s="57"/>
      <c r="C55" s="88"/>
      <c r="D55" s="89"/>
      <c r="E55" s="90"/>
      <c r="F55" s="91">
        <f t="shared" si="16"/>
        <v>0</v>
      </c>
      <c r="G55" s="167"/>
      <c r="H55" s="174">
        <f t="shared" si="9"/>
      </c>
      <c r="I55" s="174">
        <f t="shared" si="10"/>
      </c>
      <c r="J55" s="174">
        <f t="shared" si="11"/>
      </c>
      <c r="K55" s="174">
        <f t="shared" si="12"/>
      </c>
      <c r="L55" s="174">
        <f t="shared" si="13"/>
      </c>
      <c r="M55" s="174">
        <f t="shared" si="14"/>
      </c>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row>
    <row r="56" spans="1:47" s="67" customFormat="1" ht="12.75" hidden="1">
      <c r="A56" s="25"/>
      <c r="B56" s="57"/>
      <c r="C56" s="88"/>
      <c r="D56" s="89"/>
      <c r="E56" s="90"/>
      <c r="F56" s="91">
        <f t="shared" si="16"/>
        <v>0</v>
      </c>
      <c r="G56" s="167"/>
      <c r="H56" s="174">
        <f t="shared" si="9"/>
      </c>
      <c r="I56" s="174">
        <f t="shared" si="10"/>
      </c>
      <c r="J56" s="174">
        <f t="shared" si="11"/>
      </c>
      <c r="K56" s="174">
        <f t="shared" si="12"/>
      </c>
      <c r="L56" s="174">
        <f t="shared" si="13"/>
      </c>
      <c r="M56" s="174">
        <f t="shared" si="14"/>
      </c>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row>
    <row r="57" spans="1:47" s="67" customFormat="1" ht="25.5" hidden="1">
      <c r="A57" s="251" t="s">
        <v>394</v>
      </c>
      <c r="B57" s="83" t="s">
        <v>225</v>
      </c>
      <c r="C57" s="84" t="s">
        <v>103</v>
      </c>
      <c r="D57" s="85">
        <v>-613715</v>
      </c>
      <c r="E57" s="86">
        <f>SUM(E58:E59)</f>
        <v>0</v>
      </c>
      <c r="F57" s="87">
        <f t="shared" si="16"/>
        <v>-613715</v>
      </c>
      <c r="G57" s="167">
        <f>IF(OR(D57&lt;&gt;F57,F58&lt;&gt;0),"X","")</f>
      </c>
      <c r="H57" s="174">
        <f t="shared" si="9"/>
        <v>-613715</v>
      </c>
      <c r="I57" s="174">
        <f t="shared" si="10"/>
        <v>0</v>
      </c>
      <c r="J57" s="174">
        <f t="shared" si="11"/>
        <v>-613715</v>
      </c>
      <c r="K57" s="174">
        <f t="shared" si="12"/>
      </c>
      <c r="L57" s="174">
        <f t="shared" si="13"/>
      </c>
      <c r="M57" s="174">
        <f t="shared" si="14"/>
      </c>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row>
    <row r="58" spans="1:47" s="67" customFormat="1" ht="12.75" hidden="1">
      <c r="A58" s="81"/>
      <c r="B58" s="57"/>
      <c r="C58" s="88"/>
      <c r="D58" s="89"/>
      <c r="E58" s="90"/>
      <c r="F58" s="91">
        <f t="shared" si="16"/>
        <v>0</v>
      </c>
      <c r="G58" s="167"/>
      <c r="H58" s="174">
        <f t="shared" si="9"/>
      </c>
      <c r="I58" s="174">
        <f t="shared" si="10"/>
      </c>
      <c r="J58" s="174">
        <f t="shared" si="11"/>
      </c>
      <c r="K58" s="174">
        <f t="shared" si="12"/>
      </c>
      <c r="L58" s="174">
        <f t="shared" si="13"/>
      </c>
      <c r="M58" s="174">
        <f t="shared" si="14"/>
      </c>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row>
    <row r="59" spans="1:47" s="67" customFormat="1" ht="12.75" hidden="1">
      <c r="A59" s="81"/>
      <c r="B59" s="57"/>
      <c r="C59" s="88"/>
      <c r="D59" s="89"/>
      <c r="E59" s="90"/>
      <c r="F59" s="91">
        <f t="shared" si="16"/>
        <v>0</v>
      </c>
      <c r="G59" s="167"/>
      <c r="H59" s="174">
        <f t="shared" si="9"/>
      </c>
      <c r="I59" s="174">
        <f t="shared" si="10"/>
      </c>
      <c r="J59" s="174">
        <f t="shared" si="11"/>
      </c>
      <c r="K59" s="174">
        <f t="shared" si="12"/>
      </c>
      <c r="L59" s="174">
        <f t="shared" si="13"/>
      </c>
      <c r="M59" s="174">
        <f t="shared" si="14"/>
      </c>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row>
    <row r="60" spans="1:47" s="67" customFormat="1" ht="25.5" hidden="1">
      <c r="A60" s="251" t="s">
        <v>395</v>
      </c>
      <c r="B60" s="83" t="s">
        <v>226</v>
      </c>
      <c r="C60" s="84" t="s">
        <v>104</v>
      </c>
      <c r="D60" s="85">
        <v>-727210</v>
      </c>
      <c r="E60" s="86">
        <f>SUM(E61:E62)</f>
        <v>0</v>
      </c>
      <c r="F60" s="87">
        <f t="shared" si="16"/>
        <v>-727210</v>
      </c>
      <c r="G60" s="167">
        <f>IF(OR(D60&lt;&gt;F60,F61&lt;&gt;0),"X","")</f>
      </c>
      <c r="H60" s="174">
        <f t="shared" si="9"/>
        <v>-727210</v>
      </c>
      <c r="I60" s="174">
        <f t="shared" si="10"/>
        <v>0</v>
      </c>
      <c r="J60" s="174">
        <f t="shared" si="11"/>
        <v>-727210</v>
      </c>
      <c r="K60" s="174">
        <f t="shared" si="12"/>
      </c>
      <c r="L60" s="174">
        <f t="shared" si="13"/>
      </c>
      <c r="M60" s="174">
        <f t="shared" si="14"/>
      </c>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row>
    <row r="61" spans="1:47" s="67" customFormat="1" ht="12.75" hidden="1">
      <c r="A61" s="81"/>
      <c r="B61" s="57"/>
      <c r="C61" s="88"/>
      <c r="D61" s="89"/>
      <c r="E61" s="90"/>
      <c r="F61" s="91">
        <f t="shared" si="16"/>
        <v>0</v>
      </c>
      <c r="G61" s="167"/>
      <c r="H61" s="174">
        <f t="shared" si="9"/>
      </c>
      <c r="I61" s="174">
        <f t="shared" si="10"/>
      </c>
      <c r="J61" s="174">
        <f t="shared" si="11"/>
      </c>
      <c r="K61" s="174">
        <f t="shared" si="12"/>
      </c>
      <c r="L61" s="174">
        <f t="shared" si="13"/>
      </c>
      <c r="M61" s="174">
        <f t="shared" si="14"/>
      </c>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row>
    <row r="62" spans="1:47" s="67" customFormat="1" ht="12.75" customHeight="1" hidden="1">
      <c r="A62" s="165"/>
      <c r="B62" s="57"/>
      <c r="C62" s="88"/>
      <c r="D62" s="89"/>
      <c r="E62" s="90"/>
      <c r="F62" s="91">
        <f t="shared" si="16"/>
        <v>0</v>
      </c>
      <c r="G62" s="167"/>
      <c r="H62" s="174">
        <f t="shared" si="9"/>
      </c>
      <c r="I62" s="174">
        <f t="shared" si="10"/>
      </c>
      <c r="J62" s="174">
        <f t="shared" si="11"/>
      </c>
      <c r="K62" s="174">
        <f t="shared" si="12"/>
      </c>
      <c r="L62" s="174">
        <f t="shared" si="13"/>
      </c>
      <c r="M62" s="174">
        <f t="shared" si="14"/>
      </c>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row>
    <row r="63" spans="1:47" s="67" customFormat="1" ht="15" customHeight="1">
      <c r="A63" s="274" t="s">
        <v>6</v>
      </c>
      <c r="B63" s="355" t="s">
        <v>7</v>
      </c>
      <c r="C63" s="356"/>
      <c r="D63" s="275"/>
      <c r="E63" s="275"/>
      <c r="F63" s="276"/>
      <c r="G63" s="167"/>
      <c r="H63" s="174">
        <f t="shared" si="9"/>
      </c>
      <c r="I63" s="174">
        <f t="shared" si="10"/>
      </c>
      <c r="J63" s="174">
        <f t="shared" si="11"/>
      </c>
      <c r="K63" s="174">
        <f t="shared" si="12"/>
      </c>
      <c r="L63" s="174">
        <f t="shared" si="13"/>
      </c>
      <c r="M63" s="174">
        <f t="shared" si="14"/>
      </c>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row>
    <row r="64" spans="1:47" s="67" customFormat="1" ht="15" customHeight="1">
      <c r="A64" s="107"/>
      <c r="B64" s="355" t="s">
        <v>29</v>
      </c>
      <c r="C64" s="356"/>
      <c r="D64" s="275"/>
      <c r="E64" s="275"/>
      <c r="F64" s="276"/>
      <c r="G64" s="167"/>
      <c r="H64" s="174">
        <f t="shared" si="9"/>
      </c>
      <c r="I64" s="174">
        <f t="shared" si="10"/>
      </c>
      <c r="J64" s="174">
        <f t="shared" si="11"/>
      </c>
      <c r="K64" s="174">
        <f t="shared" si="12"/>
      </c>
      <c r="L64" s="174">
        <f t="shared" si="13"/>
      </c>
      <c r="M64" s="174">
        <f t="shared" si="14"/>
      </c>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row>
    <row r="65" spans="1:47" s="67" customFormat="1" ht="25.5" hidden="1">
      <c r="A65" s="251" t="s">
        <v>275</v>
      </c>
      <c r="B65" s="83" t="s">
        <v>227</v>
      </c>
      <c r="C65" s="84" t="s">
        <v>112</v>
      </c>
      <c r="D65" s="85">
        <v>-1849629</v>
      </c>
      <c r="E65" s="86">
        <f>SUM(E66:E67)</f>
        <v>0</v>
      </c>
      <c r="F65" s="87">
        <f aca="true" t="shared" si="17" ref="F65:F76">SUM(D65:E65)</f>
        <v>-1849629</v>
      </c>
      <c r="G65" s="167">
        <f>IF(OR(D65&lt;&gt;F65,F66&lt;&gt;0),"X","")</f>
      </c>
      <c r="H65" s="174">
        <f t="shared" si="9"/>
        <v>-1849629</v>
      </c>
      <c r="I65" s="174">
        <f t="shared" si="10"/>
        <v>0</v>
      </c>
      <c r="J65" s="174">
        <f t="shared" si="11"/>
        <v>-1849629</v>
      </c>
      <c r="K65" s="174">
        <f t="shared" si="12"/>
      </c>
      <c r="L65" s="174">
        <f t="shared" si="13"/>
      </c>
      <c r="M65" s="174">
        <f t="shared" si="14"/>
      </c>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row>
    <row r="66" spans="1:47" s="67" customFormat="1" ht="12.75" hidden="1">
      <c r="A66" s="81"/>
      <c r="B66" s="57"/>
      <c r="C66" s="88"/>
      <c r="D66" s="89"/>
      <c r="E66" s="90"/>
      <c r="F66" s="91">
        <f t="shared" si="17"/>
        <v>0</v>
      </c>
      <c r="G66" s="167"/>
      <c r="H66" s="174">
        <f t="shared" si="9"/>
      </c>
      <c r="I66" s="174">
        <f t="shared" si="10"/>
      </c>
      <c r="J66" s="174">
        <f t="shared" si="11"/>
      </c>
      <c r="K66" s="174">
        <f t="shared" si="12"/>
      </c>
      <c r="L66" s="174">
        <f t="shared" si="13"/>
      </c>
      <c r="M66" s="174">
        <f t="shared" si="14"/>
      </c>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row>
    <row r="67" spans="1:47" s="67" customFormat="1" ht="12.75" hidden="1">
      <c r="A67" s="25"/>
      <c r="B67" s="57"/>
      <c r="C67" s="88"/>
      <c r="D67" s="89"/>
      <c r="E67" s="90"/>
      <c r="F67" s="91">
        <f t="shared" si="17"/>
        <v>0</v>
      </c>
      <c r="G67" s="167"/>
      <c r="H67" s="174">
        <f t="shared" si="9"/>
      </c>
      <c r="I67" s="174">
        <f t="shared" si="10"/>
      </c>
      <c r="J67" s="174">
        <f t="shared" si="11"/>
      </c>
      <c r="K67" s="174">
        <f t="shared" si="12"/>
      </c>
      <c r="L67" s="174">
        <f t="shared" si="13"/>
      </c>
      <c r="M67" s="174">
        <f t="shared" si="14"/>
      </c>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row>
    <row r="68" spans="1:47" s="67" customFormat="1" ht="25.5" hidden="1">
      <c r="A68" s="251" t="s">
        <v>396</v>
      </c>
      <c r="B68" s="83" t="s">
        <v>228</v>
      </c>
      <c r="C68" s="84" t="s">
        <v>113</v>
      </c>
      <c r="D68" s="247">
        <v>-1875711</v>
      </c>
      <c r="E68" s="248">
        <f>SUM(E69:E70)</f>
        <v>0</v>
      </c>
      <c r="F68" s="249">
        <f t="shared" si="17"/>
        <v>-1875711</v>
      </c>
      <c r="G68" s="167">
        <f>IF(OR(D68&lt;&gt;F68,F69&lt;&gt;0),"X","")</f>
      </c>
      <c r="H68" s="174">
        <f t="shared" si="9"/>
        <v>-1875711</v>
      </c>
      <c r="I68" s="174">
        <f t="shared" si="10"/>
        <v>0</v>
      </c>
      <c r="J68" s="174">
        <f t="shared" si="11"/>
        <v>-1875711</v>
      </c>
      <c r="K68" s="174">
        <f t="shared" si="12"/>
      </c>
      <c r="L68" s="174">
        <f t="shared" si="13"/>
      </c>
      <c r="M68" s="174">
        <f t="shared" si="14"/>
      </c>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row>
    <row r="69" spans="1:47" s="67" customFormat="1" ht="27" customHeight="1" hidden="1">
      <c r="A69" s="81"/>
      <c r="B69" s="243"/>
      <c r="C69" s="217"/>
      <c r="D69" s="218"/>
      <c r="E69" s="219"/>
      <c r="F69" s="220">
        <f t="shared" si="17"/>
        <v>0</v>
      </c>
      <c r="G69" s="167"/>
      <c r="H69" s="174">
        <f t="shared" si="9"/>
      </c>
      <c r="I69" s="174">
        <f t="shared" si="10"/>
      </c>
      <c r="J69" s="174">
        <f t="shared" si="11"/>
      </c>
      <c r="K69" s="174">
        <f t="shared" si="12"/>
      </c>
      <c r="L69" s="174">
        <f t="shared" si="13"/>
      </c>
      <c r="M69" s="174">
        <f t="shared" si="14"/>
      </c>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row>
    <row r="70" spans="1:47" s="67" customFormat="1" ht="12.75" hidden="1">
      <c r="A70" s="25"/>
      <c r="B70" s="57"/>
      <c r="C70" s="88"/>
      <c r="D70" s="218"/>
      <c r="E70" s="219"/>
      <c r="F70" s="220">
        <f t="shared" si="17"/>
        <v>0</v>
      </c>
      <c r="G70" s="167"/>
      <c r="H70" s="174">
        <f t="shared" si="9"/>
      </c>
      <c r="I70" s="174">
        <f t="shared" si="10"/>
      </c>
      <c r="J70" s="174">
        <f t="shared" si="11"/>
      </c>
      <c r="K70" s="174">
        <f t="shared" si="12"/>
      </c>
      <c r="L70" s="174">
        <f t="shared" si="13"/>
      </c>
      <c r="M70" s="174">
        <f t="shared" si="14"/>
      </c>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row>
    <row r="71" spans="1:47" s="67" customFormat="1" ht="25.5" hidden="1">
      <c r="A71" s="251" t="s">
        <v>397</v>
      </c>
      <c r="B71" s="83" t="s">
        <v>229</v>
      </c>
      <c r="C71" s="84" t="s">
        <v>114</v>
      </c>
      <c r="D71" s="247">
        <v>-275807</v>
      </c>
      <c r="E71" s="248">
        <f>SUM(E72:E73)</f>
        <v>0</v>
      </c>
      <c r="F71" s="249">
        <f t="shared" si="17"/>
        <v>-275807</v>
      </c>
      <c r="G71" s="167">
        <f>IF(OR(D71&lt;&gt;F71,F72&lt;&gt;0),"X","")</f>
      </c>
      <c r="H71" s="174">
        <f t="shared" si="9"/>
        <v>-275807</v>
      </c>
      <c r="I71" s="174">
        <f t="shared" si="10"/>
        <v>0</v>
      </c>
      <c r="J71" s="174">
        <f t="shared" si="11"/>
        <v>-275807</v>
      </c>
      <c r="K71" s="174">
        <f t="shared" si="12"/>
      </c>
      <c r="L71" s="174">
        <f t="shared" si="13"/>
      </c>
      <c r="M71" s="174">
        <f t="shared" si="14"/>
      </c>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row>
    <row r="72" spans="1:47" s="67" customFormat="1" ht="12.75" hidden="1">
      <c r="A72" s="81"/>
      <c r="B72" s="57"/>
      <c r="C72" s="88"/>
      <c r="D72" s="218"/>
      <c r="E72" s="219"/>
      <c r="F72" s="220">
        <f t="shared" si="17"/>
        <v>0</v>
      </c>
      <c r="G72" s="167"/>
      <c r="H72" s="174">
        <f t="shared" si="9"/>
      </c>
      <c r="I72" s="174">
        <f t="shared" si="10"/>
      </c>
      <c r="J72" s="174">
        <f t="shared" si="11"/>
      </c>
      <c r="K72" s="174">
        <f t="shared" si="12"/>
      </c>
      <c r="L72" s="174">
        <f t="shared" si="13"/>
      </c>
      <c r="M72" s="174">
        <f t="shared" si="14"/>
      </c>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row>
    <row r="73" spans="1:47" s="67" customFormat="1" ht="12.75" hidden="1">
      <c r="A73" s="81"/>
      <c r="B73" s="57"/>
      <c r="C73" s="88"/>
      <c r="D73" s="218"/>
      <c r="E73" s="219"/>
      <c r="F73" s="220">
        <f t="shared" si="17"/>
        <v>0</v>
      </c>
      <c r="G73" s="167"/>
      <c r="H73" s="174">
        <f aca="true" t="shared" si="18" ref="H73:H141">IF(AND(LEFT($B73,14)="Teilfinanzplan",LEFT($B73,17)&lt;&gt;"Teilfinanzplan
51"),D73,"")</f>
      </c>
      <c r="I73" s="174">
        <f aca="true" t="shared" si="19" ref="I73:I141">IF(AND(LEFT($B73,14)="Teilfinanzplan",LEFT($B73,17)&lt;&gt;"Teilfinanzplan
51"),E73,"")</f>
      </c>
      <c r="J73" s="174">
        <f aca="true" t="shared" si="20" ref="J73:J141">IF(AND(LEFT($B73,14)="Teilfinanzplan",LEFT($B73,17)&lt;&gt;"Teilfinanzplan
51"),F73,"")</f>
      </c>
      <c r="K73" s="174">
        <f aca="true" t="shared" si="21" ref="K73:K141">IF(LEFT($B73,17)="Teilfinanzplan
51",D73,"")</f>
      </c>
      <c r="L73" s="174">
        <f aca="true" t="shared" si="22" ref="L73:L141">IF(LEFT($B73,17)="Teilfinanzplan
51",E73,"")</f>
      </c>
      <c r="M73" s="174">
        <f aca="true" t="shared" si="23" ref="M73:M141">IF(LEFT($B73,17)="Teilfinanzplan
51",F73,"")</f>
      </c>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row>
    <row r="74" spans="1:47" s="67" customFormat="1" ht="25.5" hidden="1">
      <c r="A74" s="251" t="s">
        <v>398</v>
      </c>
      <c r="B74" s="83" t="s">
        <v>230</v>
      </c>
      <c r="C74" s="84" t="s">
        <v>115</v>
      </c>
      <c r="D74" s="85">
        <v>-242197</v>
      </c>
      <c r="E74" s="86">
        <f>SUM(E75:E76)</f>
        <v>0</v>
      </c>
      <c r="F74" s="87">
        <f t="shared" si="17"/>
        <v>-242197</v>
      </c>
      <c r="G74" s="167">
        <f>IF(OR(D74&lt;&gt;F74,F75&lt;&gt;0),"X","")</f>
      </c>
      <c r="H74" s="174">
        <f t="shared" si="18"/>
        <v>-242197</v>
      </c>
      <c r="I74" s="174">
        <f t="shared" si="19"/>
        <v>0</v>
      </c>
      <c r="J74" s="174">
        <f t="shared" si="20"/>
        <v>-242197</v>
      </c>
      <c r="K74" s="174">
        <f t="shared" si="21"/>
      </c>
      <c r="L74" s="174">
        <f t="shared" si="22"/>
      </c>
      <c r="M74" s="174">
        <f t="shared" si="23"/>
      </c>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row>
    <row r="75" spans="1:47" s="67" customFormat="1" ht="28.5" customHeight="1" hidden="1">
      <c r="A75" s="81"/>
      <c r="B75" s="243"/>
      <c r="C75" s="217"/>
      <c r="D75" s="218">
        <v>0</v>
      </c>
      <c r="E75" s="219"/>
      <c r="F75" s="220">
        <f t="shared" si="17"/>
        <v>0</v>
      </c>
      <c r="G75" s="167"/>
      <c r="H75" s="174">
        <f t="shared" si="18"/>
      </c>
      <c r="I75" s="174">
        <f t="shared" si="19"/>
      </c>
      <c r="J75" s="174">
        <f t="shared" si="20"/>
      </c>
      <c r="K75" s="174">
        <f t="shared" si="21"/>
      </c>
      <c r="L75" s="174">
        <f t="shared" si="22"/>
      </c>
      <c r="M75" s="174">
        <f t="shared" si="23"/>
      </c>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row>
    <row r="76" spans="1:47" s="67" customFormat="1" ht="12.75" hidden="1">
      <c r="A76" s="165"/>
      <c r="B76" s="173"/>
      <c r="C76" s="101"/>
      <c r="D76" s="102"/>
      <c r="E76" s="97"/>
      <c r="F76" s="109">
        <f t="shared" si="17"/>
        <v>0</v>
      </c>
      <c r="G76" s="167"/>
      <c r="H76" s="174">
        <f t="shared" si="18"/>
      </c>
      <c r="I76" s="174">
        <f t="shared" si="19"/>
      </c>
      <c r="J76" s="174">
        <f t="shared" si="20"/>
      </c>
      <c r="K76" s="174">
        <f t="shared" si="21"/>
      </c>
      <c r="L76" s="174">
        <f t="shared" si="22"/>
      </c>
      <c r="M76" s="174">
        <f t="shared" si="23"/>
      </c>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row>
    <row r="77" spans="1:47" s="67" customFormat="1" ht="15" customHeight="1" hidden="1">
      <c r="A77" s="107"/>
      <c r="B77" s="328" t="s">
        <v>30</v>
      </c>
      <c r="C77" s="354"/>
      <c r="D77" s="193"/>
      <c r="E77" s="193"/>
      <c r="F77" s="194"/>
      <c r="G77" s="167"/>
      <c r="H77" s="174">
        <f t="shared" si="18"/>
      </c>
      <c r="I77" s="174">
        <f t="shared" si="19"/>
      </c>
      <c r="J77" s="174">
        <f t="shared" si="20"/>
      </c>
      <c r="K77" s="174">
        <f t="shared" si="21"/>
      </c>
      <c r="L77" s="174">
        <f t="shared" si="22"/>
      </c>
      <c r="M77" s="174">
        <f t="shared" si="23"/>
      </c>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row>
    <row r="78" spans="1:47" s="67" customFormat="1" ht="25.5" hidden="1">
      <c r="A78" s="251" t="s">
        <v>324</v>
      </c>
      <c r="B78" s="83" t="s">
        <v>231</v>
      </c>
      <c r="C78" s="84" t="s">
        <v>117</v>
      </c>
      <c r="D78" s="85">
        <v>-488967</v>
      </c>
      <c r="E78" s="86">
        <f>SUM(E79:E80)</f>
        <v>0</v>
      </c>
      <c r="F78" s="87">
        <f>SUM(D78:E78)</f>
        <v>-488967</v>
      </c>
      <c r="G78" s="167">
        <f>IF(OR(D78&lt;&gt;F78,F79&lt;&gt;0),"X","")</f>
      </c>
      <c r="H78" s="174">
        <f t="shared" si="18"/>
        <v>-488967</v>
      </c>
      <c r="I78" s="174">
        <f t="shared" si="19"/>
        <v>0</v>
      </c>
      <c r="J78" s="174">
        <f t="shared" si="20"/>
        <v>-488967</v>
      </c>
      <c r="K78" s="174">
        <f t="shared" si="21"/>
      </c>
      <c r="L78" s="174">
        <f t="shared" si="22"/>
      </c>
      <c r="M78" s="174">
        <f t="shared" si="23"/>
      </c>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row>
    <row r="79" spans="1:47" s="67" customFormat="1" ht="12.75" hidden="1">
      <c r="A79" s="81"/>
      <c r="B79" s="57"/>
      <c r="C79" s="88"/>
      <c r="D79" s="89"/>
      <c r="E79" s="90"/>
      <c r="F79" s="91">
        <f>SUM(D79:E79)</f>
        <v>0</v>
      </c>
      <c r="G79" s="167"/>
      <c r="H79" s="174">
        <f t="shared" si="18"/>
      </c>
      <c r="I79" s="174">
        <f t="shared" si="19"/>
      </c>
      <c r="J79" s="174">
        <f t="shared" si="20"/>
      </c>
      <c r="K79" s="174">
        <f t="shared" si="21"/>
      </c>
      <c r="L79" s="174">
        <f t="shared" si="22"/>
      </c>
      <c r="M79" s="174">
        <f t="shared" si="23"/>
      </c>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row>
    <row r="80" spans="1:47" s="67" customFormat="1" ht="12.75" customHeight="1" hidden="1">
      <c r="A80" s="165"/>
      <c r="B80" s="173"/>
      <c r="C80" s="101"/>
      <c r="D80" s="102"/>
      <c r="E80" s="97"/>
      <c r="F80" s="109">
        <f>SUM(D80:E80)</f>
        <v>0</v>
      </c>
      <c r="G80" s="167"/>
      <c r="H80" s="174">
        <f t="shared" si="18"/>
      </c>
      <c r="I80" s="174">
        <f t="shared" si="19"/>
      </c>
      <c r="J80" s="174">
        <f t="shared" si="20"/>
      </c>
      <c r="K80" s="174">
        <f t="shared" si="21"/>
      </c>
      <c r="L80" s="174">
        <f t="shared" si="22"/>
      </c>
      <c r="M80" s="174">
        <f t="shared" si="23"/>
      </c>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row>
    <row r="81" spans="1:47" s="67" customFormat="1" ht="15" customHeight="1">
      <c r="A81" s="81"/>
      <c r="B81" s="355" t="s">
        <v>63</v>
      </c>
      <c r="C81" s="356"/>
      <c r="D81" s="275"/>
      <c r="E81" s="275"/>
      <c r="F81" s="276"/>
      <c r="G81" s="167"/>
      <c r="H81" s="174">
        <f t="shared" si="18"/>
      </c>
      <c r="I81" s="174">
        <f t="shared" si="19"/>
      </c>
      <c r="J81" s="174">
        <f t="shared" si="20"/>
      </c>
      <c r="K81" s="174">
        <f t="shared" si="21"/>
      </c>
      <c r="L81" s="174">
        <f t="shared" si="22"/>
      </c>
      <c r="M81" s="174">
        <f t="shared" si="23"/>
      </c>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row>
    <row r="82" spans="1:47" s="67" customFormat="1" ht="25.5" hidden="1">
      <c r="A82" s="251" t="s">
        <v>278</v>
      </c>
      <c r="B82" s="83" t="s">
        <v>232</v>
      </c>
      <c r="C82" s="84" t="s">
        <v>280</v>
      </c>
      <c r="D82" s="85">
        <v>-7481117</v>
      </c>
      <c r="E82" s="86">
        <f>SUM(E83:E84)</f>
        <v>0</v>
      </c>
      <c r="F82" s="87">
        <f aca="true" t="shared" si="24" ref="F82:F91">SUM(D82:E82)</f>
        <v>-7481117</v>
      </c>
      <c r="G82" s="167">
        <f>IF(OR(D82&lt;&gt;F82,F83&lt;&gt;0),"◄◄◄","")</f>
      </c>
      <c r="H82" s="174">
        <f t="shared" si="18"/>
        <v>-7481117</v>
      </c>
      <c r="I82" s="174">
        <f t="shared" si="19"/>
        <v>0</v>
      </c>
      <c r="J82" s="174">
        <f t="shared" si="20"/>
        <v>-7481117</v>
      </c>
      <c r="K82" s="174">
        <f t="shared" si="21"/>
      </c>
      <c r="L82" s="174">
        <f t="shared" si="22"/>
      </c>
      <c r="M82" s="174">
        <f t="shared" si="23"/>
      </c>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row>
    <row r="83" spans="1:47" s="67" customFormat="1" ht="12.75" hidden="1">
      <c r="A83" s="81"/>
      <c r="B83" s="57"/>
      <c r="C83" s="88"/>
      <c r="D83" s="89"/>
      <c r="E83" s="90"/>
      <c r="F83" s="91">
        <f t="shared" si="24"/>
        <v>0</v>
      </c>
      <c r="G83" s="167"/>
      <c r="H83" s="174">
        <f t="shared" si="18"/>
      </c>
      <c r="I83" s="174">
        <f t="shared" si="19"/>
      </c>
      <c r="J83" s="174">
        <f t="shared" si="20"/>
      </c>
      <c r="K83" s="174">
        <f t="shared" si="21"/>
      </c>
      <c r="L83" s="174">
        <f t="shared" si="22"/>
      </c>
      <c r="M83" s="174">
        <f t="shared" si="23"/>
      </c>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row>
    <row r="84" spans="1:47" s="67" customFormat="1" ht="12.75" hidden="1">
      <c r="A84" s="25"/>
      <c r="B84" s="57"/>
      <c r="C84" s="88"/>
      <c r="D84" s="89"/>
      <c r="E84" s="90"/>
      <c r="F84" s="91">
        <f t="shared" si="24"/>
        <v>0</v>
      </c>
      <c r="G84" s="167"/>
      <c r="H84" s="174">
        <f t="shared" si="18"/>
      </c>
      <c r="I84" s="174">
        <f t="shared" si="19"/>
      </c>
      <c r="J84" s="174">
        <f t="shared" si="20"/>
      </c>
      <c r="K84" s="174">
        <f t="shared" si="21"/>
      </c>
      <c r="L84" s="174">
        <f t="shared" si="22"/>
      </c>
      <c r="M84" s="174">
        <f t="shared" si="23"/>
      </c>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row>
    <row r="85" spans="1:47" s="67" customFormat="1" ht="25.5" hidden="1">
      <c r="A85" s="251" t="s">
        <v>279</v>
      </c>
      <c r="B85" s="83" t="s">
        <v>233</v>
      </c>
      <c r="C85" s="84" t="s">
        <v>119</v>
      </c>
      <c r="D85" s="85">
        <v>-16563402</v>
      </c>
      <c r="E85" s="86">
        <f>SUM(E86:E87)</f>
        <v>0</v>
      </c>
      <c r="F85" s="87">
        <f t="shared" si="24"/>
        <v>-16563402</v>
      </c>
      <c r="G85" s="167">
        <f>IF(OR(D85&lt;&gt;F85,F86&lt;&gt;0),"X","")</f>
      </c>
      <c r="H85" s="174">
        <f t="shared" si="18"/>
        <v>-16563402</v>
      </c>
      <c r="I85" s="174">
        <f t="shared" si="19"/>
        <v>0</v>
      </c>
      <c r="J85" s="174">
        <f t="shared" si="20"/>
        <v>-16563402</v>
      </c>
      <c r="K85" s="174">
        <f t="shared" si="21"/>
      </c>
      <c r="L85" s="174">
        <f t="shared" si="22"/>
      </c>
      <c r="M85" s="174">
        <f t="shared" si="23"/>
      </c>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row>
    <row r="86" spans="1:47" s="67" customFormat="1" ht="12.75" hidden="1">
      <c r="A86" s="81"/>
      <c r="B86" s="57"/>
      <c r="C86" s="88"/>
      <c r="D86" s="89"/>
      <c r="E86" s="90"/>
      <c r="F86" s="91">
        <f t="shared" si="24"/>
        <v>0</v>
      </c>
      <c r="G86" s="167"/>
      <c r="H86" s="174">
        <f t="shared" si="18"/>
      </c>
      <c r="I86" s="174">
        <f t="shared" si="19"/>
      </c>
      <c r="J86" s="174">
        <f t="shared" si="20"/>
      </c>
      <c r="K86" s="174">
        <f t="shared" si="21"/>
      </c>
      <c r="L86" s="174">
        <f t="shared" si="22"/>
      </c>
      <c r="M86" s="174">
        <f t="shared" si="23"/>
      </c>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row>
    <row r="87" spans="1:47" s="67" customFormat="1" ht="12.75" hidden="1">
      <c r="A87" s="25"/>
      <c r="B87" s="57"/>
      <c r="C87" s="88"/>
      <c r="D87" s="89"/>
      <c r="E87" s="90"/>
      <c r="F87" s="91">
        <f t="shared" si="24"/>
        <v>0</v>
      </c>
      <c r="G87" s="167"/>
      <c r="H87" s="174">
        <f t="shared" si="18"/>
      </c>
      <c r="I87" s="174">
        <f t="shared" si="19"/>
      </c>
      <c r="J87" s="174">
        <f t="shared" si="20"/>
      </c>
      <c r="K87" s="174">
        <f t="shared" si="21"/>
      </c>
      <c r="L87" s="174">
        <f t="shared" si="22"/>
      </c>
      <c r="M87" s="174">
        <f t="shared" si="23"/>
      </c>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row>
    <row r="88" spans="1:47" s="67" customFormat="1" ht="25.5">
      <c r="A88" s="251" t="s">
        <v>399</v>
      </c>
      <c r="B88" s="83" t="s">
        <v>234</v>
      </c>
      <c r="C88" s="84" t="s">
        <v>64</v>
      </c>
      <c r="D88" s="85">
        <v>-6671601</v>
      </c>
      <c r="E88" s="86">
        <f>SUM(E89:E91)</f>
        <v>616221</v>
      </c>
      <c r="F88" s="87">
        <f t="shared" si="24"/>
        <v>-6055380</v>
      </c>
      <c r="G88" s="167" t="str">
        <f>IF(OR(D88&lt;&gt;F88,F89&lt;&gt;0),"X","")</f>
        <v>X</v>
      </c>
      <c r="H88" s="174">
        <f t="shared" si="18"/>
        <v>-6671601</v>
      </c>
      <c r="I88" s="174">
        <f t="shared" si="19"/>
        <v>616221</v>
      </c>
      <c r="J88" s="174">
        <f t="shared" si="20"/>
        <v>-6055380</v>
      </c>
      <c r="K88" s="174">
        <f t="shared" si="21"/>
      </c>
      <c r="L88" s="174">
        <f t="shared" si="22"/>
      </c>
      <c r="M88" s="174">
        <f t="shared" si="23"/>
      </c>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row>
    <row r="89" spans="1:47" s="67" customFormat="1" ht="15.75" customHeight="1">
      <c r="A89" s="81"/>
      <c r="B89" s="262" t="s">
        <v>444</v>
      </c>
      <c r="C89" s="259" t="s">
        <v>430</v>
      </c>
      <c r="D89" s="89">
        <v>699212</v>
      </c>
      <c r="E89" s="90">
        <f>F89-D89</f>
        <v>984388</v>
      </c>
      <c r="F89" s="91">
        <v>1683600</v>
      </c>
      <c r="G89" s="167"/>
      <c r="H89" s="174">
        <f t="shared" si="18"/>
      </c>
      <c r="I89" s="174">
        <f t="shared" si="19"/>
      </c>
      <c r="J89" s="174">
        <f t="shared" si="20"/>
      </c>
      <c r="K89" s="174">
        <f t="shared" si="21"/>
      </c>
      <c r="L89" s="174">
        <f t="shared" si="22"/>
      </c>
      <c r="M89" s="174">
        <f t="shared" si="23"/>
      </c>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row>
    <row r="90" spans="1:47" s="67" customFormat="1" ht="15.75" customHeight="1">
      <c r="A90" s="25"/>
      <c r="B90" s="263" t="s">
        <v>445</v>
      </c>
      <c r="C90" s="264" t="s">
        <v>432</v>
      </c>
      <c r="D90" s="89">
        <v>3803487</v>
      </c>
      <c r="E90" s="90">
        <v>248054</v>
      </c>
      <c r="F90" s="91">
        <f>SUM(D90:E90)</f>
        <v>4051541</v>
      </c>
      <c r="G90" s="167"/>
      <c r="H90" s="174">
        <f t="shared" si="18"/>
      </c>
      <c r="I90" s="174"/>
      <c r="J90" s="174"/>
      <c r="K90" s="174">
        <f t="shared" si="21"/>
      </c>
      <c r="L90" s="174"/>
      <c r="M90" s="174"/>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row>
    <row r="91" spans="1:47" s="67" customFormat="1" ht="15.75" customHeight="1">
      <c r="A91" s="165"/>
      <c r="B91" s="263" t="s">
        <v>446</v>
      </c>
      <c r="C91" s="264" t="s">
        <v>434</v>
      </c>
      <c r="D91" s="102">
        <v>6195601</v>
      </c>
      <c r="E91" s="97">
        <v>-616221</v>
      </c>
      <c r="F91" s="109">
        <f t="shared" si="24"/>
        <v>5579380</v>
      </c>
      <c r="G91" s="167"/>
      <c r="H91" s="174">
        <f t="shared" si="18"/>
      </c>
      <c r="I91" s="174">
        <f t="shared" si="19"/>
      </c>
      <c r="J91" s="174">
        <f t="shared" si="20"/>
      </c>
      <c r="K91" s="174">
        <f t="shared" si="21"/>
      </c>
      <c r="L91" s="174">
        <f t="shared" si="22"/>
      </c>
      <c r="M91" s="174">
        <f t="shared" si="23"/>
      </c>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row>
    <row r="92" spans="1:47" s="67" customFormat="1" ht="15" customHeight="1" hidden="1">
      <c r="A92" s="25"/>
      <c r="B92" s="328" t="s">
        <v>31</v>
      </c>
      <c r="C92" s="354"/>
      <c r="D92" s="193"/>
      <c r="E92" s="193"/>
      <c r="F92" s="194"/>
      <c r="G92" s="167"/>
      <c r="H92" s="174">
        <f t="shared" si="18"/>
      </c>
      <c r="I92" s="174">
        <f t="shared" si="19"/>
      </c>
      <c r="J92" s="174">
        <f t="shared" si="20"/>
      </c>
      <c r="K92" s="174">
        <f t="shared" si="21"/>
      </c>
      <c r="L92" s="174">
        <f t="shared" si="22"/>
      </c>
      <c r="M92" s="174">
        <f t="shared" si="23"/>
      </c>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row>
    <row r="93" spans="1:47" s="67" customFormat="1" ht="25.5" hidden="1">
      <c r="A93" s="251" t="s">
        <v>400</v>
      </c>
      <c r="B93" s="83" t="s">
        <v>235</v>
      </c>
      <c r="C93" s="84" t="s">
        <v>16</v>
      </c>
      <c r="D93" s="85">
        <v>-14123984</v>
      </c>
      <c r="E93" s="86">
        <f>SUM(E94:E95)</f>
        <v>0</v>
      </c>
      <c r="F93" s="87">
        <f aca="true" t="shared" si="25" ref="F93:F101">SUM(D93:E93)</f>
        <v>-14123984</v>
      </c>
      <c r="G93" s="167">
        <f>IF(OR(D93&lt;&gt;F93,F94&lt;&gt;0),"X","")</f>
      </c>
      <c r="H93" s="174">
        <f t="shared" si="18"/>
      </c>
      <c r="I93" s="174">
        <f t="shared" si="19"/>
      </c>
      <c r="J93" s="174">
        <f t="shared" si="20"/>
      </c>
      <c r="K93" s="174">
        <f t="shared" si="21"/>
        <v>-14123984</v>
      </c>
      <c r="L93" s="174">
        <f t="shared" si="22"/>
        <v>0</v>
      </c>
      <c r="M93" s="174">
        <f t="shared" si="23"/>
        <v>-14123984</v>
      </c>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row>
    <row r="94" spans="1:47" s="67" customFormat="1" ht="12.75" hidden="1">
      <c r="A94" s="81"/>
      <c r="B94" s="57"/>
      <c r="C94" s="88"/>
      <c r="D94" s="89"/>
      <c r="E94" s="90"/>
      <c r="F94" s="91">
        <f t="shared" si="25"/>
        <v>0</v>
      </c>
      <c r="G94" s="167"/>
      <c r="H94" s="174">
        <f t="shared" si="18"/>
      </c>
      <c r="I94" s="174">
        <f t="shared" si="19"/>
      </c>
      <c r="J94" s="174">
        <f t="shared" si="20"/>
      </c>
      <c r="K94" s="174">
        <f t="shared" si="21"/>
      </c>
      <c r="L94" s="174">
        <f t="shared" si="22"/>
      </c>
      <c r="M94" s="174">
        <f t="shared" si="23"/>
      </c>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row>
    <row r="95" spans="1:47" s="67" customFormat="1" ht="12.75" hidden="1">
      <c r="A95" s="25"/>
      <c r="B95" s="57"/>
      <c r="C95" s="88"/>
      <c r="D95" s="89"/>
      <c r="E95" s="90"/>
      <c r="F95" s="91">
        <f t="shared" si="25"/>
        <v>0</v>
      </c>
      <c r="G95" s="167"/>
      <c r="H95" s="174">
        <f t="shared" si="18"/>
      </c>
      <c r="I95" s="174">
        <f t="shared" si="19"/>
      </c>
      <c r="J95" s="174">
        <f t="shared" si="20"/>
      </c>
      <c r="K95" s="174">
        <f t="shared" si="21"/>
      </c>
      <c r="L95" s="174">
        <f t="shared" si="22"/>
      </c>
      <c r="M95" s="174">
        <f t="shared" si="23"/>
      </c>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row>
    <row r="96" spans="1:47" s="67" customFormat="1" ht="25.5" hidden="1">
      <c r="A96" s="251" t="s">
        <v>401</v>
      </c>
      <c r="B96" s="83" t="s">
        <v>236</v>
      </c>
      <c r="C96" s="84" t="s">
        <v>123</v>
      </c>
      <c r="D96" s="85">
        <v>-12217174</v>
      </c>
      <c r="E96" s="86">
        <f>SUM(E97:E98)</f>
        <v>0</v>
      </c>
      <c r="F96" s="87">
        <f t="shared" si="25"/>
        <v>-12217174</v>
      </c>
      <c r="G96" s="167">
        <f>IF(OR(D96&lt;&gt;F96,F97&lt;&gt;0),"X","")</f>
      </c>
      <c r="H96" s="174">
        <f t="shared" si="18"/>
      </c>
      <c r="I96" s="174">
        <f t="shared" si="19"/>
      </c>
      <c r="J96" s="174">
        <f t="shared" si="20"/>
      </c>
      <c r="K96" s="174">
        <f t="shared" si="21"/>
        <v>-12217174</v>
      </c>
      <c r="L96" s="174">
        <f t="shared" si="22"/>
        <v>0</v>
      </c>
      <c r="M96" s="174">
        <f t="shared" si="23"/>
        <v>-12217174</v>
      </c>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row>
    <row r="97" spans="1:47" s="67" customFormat="1" ht="27.75" customHeight="1" hidden="1">
      <c r="A97" s="81"/>
      <c r="B97" s="57"/>
      <c r="C97" s="88"/>
      <c r="D97" s="218"/>
      <c r="E97" s="219"/>
      <c r="F97" s="220">
        <f>SUM(D97:E97)</f>
        <v>0</v>
      </c>
      <c r="G97" s="167"/>
      <c r="H97" s="174">
        <f t="shared" si="18"/>
      </c>
      <c r="I97" s="174">
        <f t="shared" si="19"/>
      </c>
      <c r="J97" s="174">
        <f t="shared" si="20"/>
      </c>
      <c r="K97" s="174">
        <f t="shared" si="21"/>
      </c>
      <c r="L97" s="174">
        <f t="shared" si="22"/>
      </c>
      <c r="M97" s="174">
        <f t="shared" si="23"/>
      </c>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row>
    <row r="98" spans="1:47" s="67" customFormat="1" ht="12.75" hidden="1">
      <c r="A98" s="25"/>
      <c r="B98" s="57"/>
      <c r="C98" s="88"/>
      <c r="D98" s="218"/>
      <c r="E98" s="219"/>
      <c r="F98" s="220">
        <f t="shared" si="25"/>
        <v>0</v>
      </c>
      <c r="G98" s="167"/>
      <c r="H98" s="174">
        <f t="shared" si="18"/>
      </c>
      <c r="I98" s="174">
        <f t="shared" si="19"/>
      </c>
      <c r="J98" s="174">
        <f t="shared" si="20"/>
      </c>
      <c r="K98" s="174">
        <f t="shared" si="21"/>
      </c>
      <c r="L98" s="174">
        <f t="shared" si="22"/>
      </c>
      <c r="M98" s="174">
        <f t="shared" si="23"/>
      </c>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row>
    <row r="99" spans="1:47" s="67" customFormat="1" ht="25.5" hidden="1">
      <c r="A99" s="251" t="s">
        <v>402</v>
      </c>
      <c r="B99" s="83" t="s">
        <v>237</v>
      </c>
      <c r="C99" s="84" t="s">
        <v>124</v>
      </c>
      <c r="D99" s="247">
        <v>-1265823</v>
      </c>
      <c r="E99" s="248">
        <f>SUM(E100:E101)</f>
        <v>0</v>
      </c>
      <c r="F99" s="249">
        <f t="shared" si="25"/>
        <v>-1265823</v>
      </c>
      <c r="G99" s="167">
        <f>IF(OR(D99&lt;&gt;F99,F100&lt;&gt;0),"X","")</f>
      </c>
      <c r="H99" s="174">
        <f>IF(LEFT($B99,17)="Teilfinanzplan
51",D99,"")</f>
        <v>-1265823</v>
      </c>
      <c r="I99" s="174">
        <f>IF(LEFT($B99,17)="Teilfinanzplan
51",E99,"")</f>
        <v>0</v>
      </c>
      <c r="J99" s="174">
        <f>IF(LEFT($B99,17)="Teilfinanzplan
51",F99,"")</f>
        <v>-1265823</v>
      </c>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row>
    <row r="100" spans="1:47" s="67" customFormat="1" ht="28.5" customHeight="1" hidden="1">
      <c r="A100" s="81"/>
      <c r="B100" s="57"/>
      <c r="C100" s="88"/>
      <c r="D100" s="218"/>
      <c r="E100" s="219"/>
      <c r="F100" s="220">
        <f t="shared" si="25"/>
        <v>0</v>
      </c>
      <c r="G100" s="167"/>
      <c r="H100" s="174">
        <f t="shared" si="18"/>
      </c>
      <c r="I100" s="174">
        <f t="shared" si="19"/>
      </c>
      <c r="J100" s="174">
        <f t="shared" si="20"/>
      </c>
      <c r="K100" s="174">
        <f t="shared" si="21"/>
      </c>
      <c r="L100" s="174">
        <f t="shared" si="22"/>
      </c>
      <c r="M100" s="174">
        <f t="shared" si="23"/>
      </c>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row>
    <row r="101" spans="1:47" s="67" customFormat="1" ht="12.75" hidden="1">
      <c r="A101" s="165"/>
      <c r="B101" s="173"/>
      <c r="C101" s="101"/>
      <c r="D101" s="102"/>
      <c r="E101" s="97"/>
      <c r="F101" s="109">
        <f t="shared" si="25"/>
        <v>0</v>
      </c>
      <c r="G101" s="167"/>
      <c r="H101" s="174">
        <f t="shared" si="18"/>
      </c>
      <c r="I101" s="174">
        <f t="shared" si="19"/>
      </c>
      <c r="J101" s="174">
        <f t="shared" si="20"/>
      </c>
      <c r="K101" s="174">
        <f t="shared" si="21"/>
      </c>
      <c r="L101" s="174">
        <f t="shared" si="22"/>
      </c>
      <c r="M101" s="174">
        <f t="shared" si="23"/>
      </c>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row>
    <row r="102" spans="1:47" s="67" customFormat="1" ht="15" customHeight="1" hidden="1">
      <c r="A102" s="81"/>
      <c r="B102" s="328" t="s">
        <v>57</v>
      </c>
      <c r="C102" s="354"/>
      <c r="D102" s="193"/>
      <c r="E102" s="193"/>
      <c r="F102" s="194"/>
      <c r="G102" s="167"/>
      <c r="H102" s="174">
        <f t="shared" si="18"/>
      </c>
      <c r="I102" s="174">
        <f t="shared" si="19"/>
      </c>
      <c r="J102" s="174">
        <f t="shared" si="20"/>
      </c>
      <c r="K102" s="174">
        <f t="shared" si="21"/>
      </c>
      <c r="L102" s="174">
        <f t="shared" si="22"/>
      </c>
      <c r="M102" s="174">
        <f t="shared" si="23"/>
      </c>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row>
    <row r="103" spans="1:47" s="67" customFormat="1" ht="25.5" hidden="1">
      <c r="A103" s="251" t="s">
        <v>403</v>
      </c>
      <c r="B103" s="83" t="s">
        <v>238</v>
      </c>
      <c r="C103" s="84" t="s">
        <v>129</v>
      </c>
      <c r="D103" s="85">
        <v>-110247</v>
      </c>
      <c r="E103" s="86">
        <f>SUM(E104:E105)</f>
        <v>0</v>
      </c>
      <c r="F103" s="87">
        <f aca="true" t="shared" si="26" ref="F103:F117">SUM(D103:E103)</f>
        <v>-110247</v>
      </c>
      <c r="G103" s="167">
        <f>IF(OR(D103&lt;&gt;F103,F104&lt;&gt;0),"X","")</f>
      </c>
      <c r="H103" s="174">
        <f t="shared" si="18"/>
        <v>-110247</v>
      </c>
      <c r="I103" s="174">
        <f t="shared" si="19"/>
        <v>0</v>
      </c>
      <c r="J103" s="174">
        <f t="shared" si="20"/>
        <v>-110247</v>
      </c>
      <c r="K103" s="174">
        <f t="shared" si="21"/>
      </c>
      <c r="L103" s="174">
        <f t="shared" si="22"/>
      </c>
      <c r="M103" s="174">
        <f t="shared" si="23"/>
      </c>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row>
    <row r="104" spans="1:47" s="67" customFormat="1" ht="12.75" hidden="1">
      <c r="A104" s="81"/>
      <c r="B104" s="57"/>
      <c r="C104" s="88"/>
      <c r="D104" s="89"/>
      <c r="E104" s="90"/>
      <c r="F104" s="91">
        <f t="shared" si="26"/>
        <v>0</v>
      </c>
      <c r="G104" s="167"/>
      <c r="H104" s="174">
        <f t="shared" si="18"/>
      </c>
      <c r="I104" s="174">
        <f t="shared" si="19"/>
      </c>
      <c r="J104" s="174">
        <f t="shared" si="20"/>
      </c>
      <c r="K104" s="174">
        <f t="shared" si="21"/>
      </c>
      <c r="L104" s="174">
        <f t="shared" si="22"/>
      </c>
      <c r="M104" s="174">
        <f t="shared" si="23"/>
      </c>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row>
    <row r="105" spans="1:47" s="67" customFormat="1" ht="12.75" hidden="1">
      <c r="A105" s="25"/>
      <c r="B105" s="57"/>
      <c r="C105" s="88"/>
      <c r="D105" s="89"/>
      <c r="E105" s="90"/>
      <c r="F105" s="91">
        <f t="shared" si="26"/>
        <v>0</v>
      </c>
      <c r="G105" s="167"/>
      <c r="H105" s="174">
        <f t="shared" si="18"/>
      </c>
      <c r="I105" s="174">
        <f t="shared" si="19"/>
      </c>
      <c r="J105" s="174">
        <f t="shared" si="20"/>
      </c>
      <c r="K105" s="174">
        <f t="shared" si="21"/>
      </c>
      <c r="L105" s="174">
        <f t="shared" si="22"/>
      </c>
      <c r="M105" s="174">
        <f t="shared" si="23"/>
      </c>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row>
    <row r="106" spans="1:47" s="67" customFormat="1" ht="25.5" hidden="1">
      <c r="A106" s="251" t="s">
        <v>404</v>
      </c>
      <c r="B106" s="83" t="s">
        <v>239</v>
      </c>
      <c r="C106" s="84" t="s">
        <v>66</v>
      </c>
      <c r="D106" s="85">
        <v>-1876989</v>
      </c>
      <c r="E106" s="86">
        <f>SUM(E107:E108)</f>
        <v>0</v>
      </c>
      <c r="F106" s="87">
        <f t="shared" si="26"/>
        <v>-1876989</v>
      </c>
      <c r="G106" s="167">
        <f>IF(OR(D106&lt;&gt;F106,F107&lt;&gt;0),"X","")</f>
      </c>
      <c r="H106" s="174">
        <f t="shared" si="18"/>
        <v>-1876989</v>
      </c>
      <c r="I106" s="174">
        <f t="shared" si="19"/>
        <v>0</v>
      </c>
      <c r="J106" s="174">
        <f t="shared" si="20"/>
        <v>-1876989</v>
      </c>
      <c r="K106" s="174">
        <f t="shared" si="21"/>
      </c>
      <c r="L106" s="174">
        <f t="shared" si="22"/>
      </c>
      <c r="M106" s="174">
        <f t="shared" si="23"/>
      </c>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row>
    <row r="107" spans="1:47" s="67" customFormat="1" ht="12.75" hidden="1">
      <c r="A107" s="81"/>
      <c r="B107" s="57"/>
      <c r="C107" s="88"/>
      <c r="D107" s="89"/>
      <c r="E107" s="90"/>
      <c r="F107" s="91">
        <f t="shared" si="26"/>
        <v>0</v>
      </c>
      <c r="G107" s="167"/>
      <c r="H107" s="174">
        <f t="shared" si="18"/>
      </c>
      <c r="I107" s="174">
        <f t="shared" si="19"/>
      </c>
      <c r="J107" s="174">
        <f t="shared" si="20"/>
      </c>
      <c r="K107" s="174">
        <f t="shared" si="21"/>
      </c>
      <c r="L107" s="174">
        <f t="shared" si="22"/>
      </c>
      <c r="M107" s="174">
        <f t="shared" si="23"/>
      </c>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row>
    <row r="108" spans="1:47" s="67" customFormat="1" ht="12.75" hidden="1">
      <c r="A108" s="25"/>
      <c r="B108" s="57"/>
      <c r="C108" s="88"/>
      <c r="D108" s="89"/>
      <c r="E108" s="90"/>
      <c r="F108" s="91">
        <f t="shared" si="26"/>
        <v>0</v>
      </c>
      <c r="G108" s="167"/>
      <c r="H108" s="174">
        <f t="shared" si="18"/>
      </c>
      <c r="I108" s="174">
        <f t="shared" si="19"/>
      </c>
      <c r="J108" s="174">
        <f t="shared" si="20"/>
      </c>
      <c r="K108" s="174">
        <f t="shared" si="21"/>
      </c>
      <c r="L108" s="174">
        <f t="shared" si="22"/>
      </c>
      <c r="M108" s="174">
        <f t="shared" si="23"/>
      </c>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row>
    <row r="109" spans="1:47" s="67" customFormat="1" ht="25.5" hidden="1">
      <c r="A109" s="251" t="s">
        <v>283</v>
      </c>
      <c r="B109" s="83" t="s">
        <v>240</v>
      </c>
      <c r="C109" s="84" t="s">
        <v>130</v>
      </c>
      <c r="D109" s="85">
        <v>-416831</v>
      </c>
      <c r="E109" s="86">
        <f>SUM(E110:E111)</f>
        <v>0</v>
      </c>
      <c r="F109" s="87">
        <f t="shared" si="26"/>
        <v>-416831</v>
      </c>
      <c r="G109" s="167">
        <f>IF(OR(D109&lt;&gt;F109,F110&lt;&gt;0),"X","")</f>
      </c>
      <c r="H109" s="174">
        <f t="shared" si="18"/>
        <v>-416831</v>
      </c>
      <c r="I109" s="174">
        <f t="shared" si="19"/>
        <v>0</v>
      </c>
      <c r="J109" s="174">
        <f t="shared" si="20"/>
        <v>-416831</v>
      </c>
      <c r="K109" s="174">
        <f t="shared" si="21"/>
      </c>
      <c r="L109" s="174">
        <f t="shared" si="22"/>
      </c>
      <c r="M109" s="174">
        <f t="shared" si="23"/>
      </c>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row>
    <row r="110" spans="1:47" s="67" customFormat="1" ht="12.75" hidden="1">
      <c r="A110" s="81"/>
      <c r="B110" s="57"/>
      <c r="C110" s="88"/>
      <c r="D110" s="89"/>
      <c r="E110" s="90"/>
      <c r="F110" s="91">
        <f t="shared" si="26"/>
        <v>0</v>
      </c>
      <c r="G110" s="167"/>
      <c r="H110" s="174">
        <f t="shared" si="18"/>
      </c>
      <c r="I110" s="174">
        <f t="shared" si="19"/>
      </c>
      <c r="J110" s="174">
        <f t="shared" si="20"/>
      </c>
      <c r="K110" s="174">
        <f t="shared" si="21"/>
      </c>
      <c r="L110" s="174">
        <f t="shared" si="22"/>
      </c>
      <c r="M110" s="174">
        <f t="shared" si="23"/>
      </c>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row>
    <row r="111" spans="1:47" s="67" customFormat="1" ht="12.75" hidden="1">
      <c r="A111" s="81"/>
      <c r="B111" s="57"/>
      <c r="C111" s="88"/>
      <c r="D111" s="89"/>
      <c r="E111" s="90"/>
      <c r="F111" s="91">
        <f t="shared" si="26"/>
        <v>0</v>
      </c>
      <c r="G111" s="167"/>
      <c r="H111" s="174">
        <f t="shared" si="18"/>
      </c>
      <c r="I111" s="174">
        <f t="shared" si="19"/>
      </c>
      <c r="J111" s="174">
        <f t="shared" si="20"/>
      </c>
      <c r="K111" s="174">
        <f t="shared" si="21"/>
      </c>
      <c r="L111" s="174">
        <f t="shared" si="22"/>
      </c>
      <c r="M111" s="174">
        <f t="shared" si="23"/>
      </c>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row>
    <row r="112" spans="1:47" s="67" customFormat="1" ht="25.5" hidden="1">
      <c r="A112" s="251" t="s">
        <v>405</v>
      </c>
      <c r="B112" s="83" t="s">
        <v>241</v>
      </c>
      <c r="C112" s="84" t="s">
        <v>131</v>
      </c>
      <c r="D112" s="85">
        <v>-134010</v>
      </c>
      <c r="E112" s="86">
        <f>SUM(E113:E114)</f>
        <v>0</v>
      </c>
      <c r="F112" s="87">
        <f t="shared" si="26"/>
        <v>-134010</v>
      </c>
      <c r="G112" s="167">
        <f>IF(OR(D112&lt;&gt;F112,F113&lt;&gt;0),"X","")</f>
      </c>
      <c r="H112" s="174">
        <f t="shared" si="18"/>
        <v>-134010</v>
      </c>
      <c r="I112" s="174">
        <f t="shared" si="19"/>
        <v>0</v>
      </c>
      <c r="J112" s="174">
        <f t="shared" si="20"/>
        <v>-134010</v>
      </c>
      <c r="K112" s="174">
        <f t="shared" si="21"/>
      </c>
      <c r="L112" s="174">
        <f t="shared" si="22"/>
      </c>
      <c r="M112" s="174">
        <f t="shared" si="23"/>
      </c>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row>
    <row r="113" spans="1:47" s="67" customFormat="1" ht="12.75" hidden="1">
      <c r="A113" s="81"/>
      <c r="B113" s="57"/>
      <c r="C113" s="88"/>
      <c r="D113" s="89"/>
      <c r="E113" s="90"/>
      <c r="F113" s="91">
        <f t="shared" si="26"/>
        <v>0</v>
      </c>
      <c r="G113" s="167"/>
      <c r="H113" s="174">
        <f t="shared" si="18"/>
      </c>
      <c r="I113" s="174">
        <f t="shared" si="19"/>
      </c>
      <c r="J113" s="174">
        <f t="shared" si="20"/>
      </c>
      <c r="K113" s="174">
        <f t="shared" si="21"/>
      </c>
      <c r="L113" s="174">
        <f t="shared" si="22"/>
      </c>
      <c r="M113" s="174">
        <f t="shared" si="23"/>
      </c>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row>
    <row r="114" spans="1:47" s="67" customFormat="1" ht="12.75" hidden="1">
      <c r="A114" s="81"/>
      <c r="B114" s="57"/>
      <c r="C114" s="88"/>
      <c r="D114" s="89"/>
      <c r="E114" s="90"/>
      <c r="F114" s="91">
        <f t="shared" si="26"/>
        <v>0</v>
      </c>
      <c r="G114" s="167"/>
      <c r="H114" s="174">
        <f t="shared" si="18"/>
      </c>
      <c r="I114" s="174">
        <f t="shared" si="19"/>
      </c>
      <c r="J114" s="174">
        <f t="shared" si="20"/>
      </c>
      <c r="K114" s="174">
        <f t="shared" si="21"/>
      </c>
      <c r="L114" s="174">
        <f t="shared" si="22"/>
      </c>
      <c r="M114" s="174">
        <f t="shared" si="23"/>
      </c>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row>
    <row r="115" spans="1:47" s="67" customFormat="1" ht="25.5" hidden="1">
      <c r="A115" s="251" t="s">
        <v>406</v>
      </c>
      <c r="B115" s="83" t="s">
        <v>242</v>
      </c>
      <c r="C115" s="84" t="s">
        <v>132</v>
      </c>
      <c r="D115" s="85">
        <v>-96852</v>
      </c>
      <c r="E115" s="86">
        <f>SUM(E116:E117)</f>
        <v>0</v>
      </c>
      <c r="F115" s="87">
        <f t="shared" si="26"/>
        <v>-96852</v>
      </c>
      <c r="G115" s="167">
        <f>IF(OR(D115&lt;&gt;F115,F116&lt;&gt;0),"X","")</f>
      </c>
      <c r="H115" s="174">
        <f t="shared" si="18"/>
        <v>-96852</v>
      </c>
      <c r="I115" s="174">
        <f t="shared" si="19"/>
        <v>0</v>
      </c>
      <c r="J115" s="174">
        <f t="shared" si="20"/>
        <v>-96852</v>
      </c>
      <c r="K115" s="174">
        <f t="shared" si="21"/>
      </c>
      <c r="L115" s="174">
        <f t="shared" si="22"/>
      </c>
      <c r="M115" s="174">
        <f t="shared" si="23"/>
      </c>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row>
    <row r="116" spans="1:47" s="67" customFormat="1" ht="12.75" hidden="1">
      <c r="A116" s="81"/>
      <c r="B116" s="57"/>
      <c r="C116" s="88"/>
      <c r="D116" s="89"/>
      <c r="E116" s="90"/>
      <c r="F116" s="91">
        <f t="shared" si="26"/>
        <v>0</v>
      </c>
      <c r="G116" s="167"/>
      <c r="H116" s="174">
        <f t="shared" si="18"/>
      </c>
      <c r="I116" s="174">
        <f t="shared" si="19"/>
      </c>
      <c r="J116" s="174">
        <f t="shared" si="20"/>
      </c>
      <c r="K116" s="174">
        <f t="shared" si="21"/>
      </c>
      <c r="L116" s="174">
        <f t="shared" si="22"/>
      </c>
      <c r="M116" s="174">
        <f t="shared" si="23"/>
      </c>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row>
    <row r="117" spans="1:47" s="67" customFormat="1" ht="12.75" hidden="1">
      <c r="A117" s="165"/>
      <c r="B117" s="57"/>
      <c r="C117" s="88"/>
      <c r="D117" s="89"/>
      <c r="E117" s="90"/>
      <c r="F117" s="91">
        <f t="shared" si="26"/>
        <v>0</v>
      </c>
      <c r="G117" s="167"/>
      <c r="H117" s="174">
        <f t="shared" si="18"/>
      </c>
      <c r="I117" s="174">
        <f t="shared" si="19"/>
      </c>
      <c r="J117" s="174">
        <f t="shared" si="20"/>
      </c>
      <c r="K117" s="174">
        <f t="shared" si="21"/>
      </c>
      <c r="L117" s="174">
        <f t="shared" si="22"/>
      </c>
      <c r="M117" s="174">
        <f t="shared" si="23"/>
      </c>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row>
    <row r="118" spans="1:47" s="66" customFormat="1" ht="15" customHeight="1">
      <c r="A118" s="274" t="s">
        <v>8</v>
      </c>
      <c r="B118" s="355" t="s">
        <v>9</v>
      </c>
      <c r="C118" s="356"/>
      <c r="D118" s="275"/>
      <c r="E118" s="275"/>
      <c r="F118" s="276"/>
      <c r="G118" s="169"/>
      <c r="H118" s="174">
        <f t="shared" si="18"/>
      </c>
      <c r="I118" s="174">
        <f t="shared" si="19"/>
      </c>
      <c r="J118" s="174">
        <f t="shared" si="20"/>
      </c>
      <c r="K118" s="174">
        <f t="shared" si="21"/>
      </c>
      <c r="L118" s="174">
        <f t="shared" si="22"/>
      </c>
      <c r="M118" s="174">
        <f t="shared" si="23"/>
      </c>
      <c r="N118" s="82"/>
      <c r="O118" s="82"/>
      <c r="P118" s="82"/>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row>
    <row r="119" spans="1:47" s="66" customFormat="1" ht="15" customHeight="1" hidden="1">
      <c r="A119" s="107"/>
      <c r="B119" s="355" t="s">
        <v>32</v>
      </c>
      <c r="C119" s="356"/>
      <c r="D119" s="275"/>
      <c r="E119" s="275"/>
      <c r="F119" s="276"/>
      <c r="G119" s="169"/>
      <c r="H119" s="174">
        <f t="shared" si="18"/>
      </c>
      <c r="I119" s="174">
        <f t="shared" si="19"/>
      </c>
      <c r="J119" s="174">
        <f t="shared" si="20"/>
      </c>
      <c r="K119" s="174">
        <f t="shared" si="21"/>
      </c>
      <c r="L119" s="174">
        <f t="shared" si="22"/>
      </c>
      <c r="M119" s="174">
        <f t="shared" si="23"/>
      </c>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row>
    <row r="120" spans="1:47" s="67" customFormat="1" ht="25.5" customHeight="1" hidden="1">
      <c r="A120" s="274" t="s">
        <v>407</v>
      </c>
      <c r="B120" s="355" t="s">
        <v>243</v>
      </c>
      <c r="C120" s="356" t="s">
        <v>136</v>
      </c>
      <c r="D120" s="275">
        <v>-59708</v>
      </c>
      <c r="E120" s="275">
        <f>SUM(E121:E122)</f>
        <v>0</v>
      </c>
      <c r="F120" s="276">
        <f aca="true" t="shared" si="27" ref="F120:F135">SUM(D120:E120)</f>
        <v>-59708</v>
      </c>
      <c r="G120" s="167">
        <f>IF(OR(D120&lt;&gt;F120,F121&lt;&gt;0),"X","")</f>
      </c>
      <c r="H120" s="174">
        <f t="shared" si="18"/>
        <v>-59708</v>
      </c>
      <c r="I120" s="174">
        <f t="shared" si="19"/>
        <v>0</v>
      </c>
      <c r="J120" s="174">
        <f t="shared" si="20"/>
        <v>-59708</v>
      </c>
      <c r="K120" s="174">
        <f t="shared" si="21"/>
      </c>
      <c r="L120" s="174">
        <f t="shared" si="22"/>
      </c>
      <c r="M120" s="174">
        <f t="shared" si="23"/>
      </c>
      <c r="N120" s="3"/>
      <c r="O120" s="3"/>
      <c r="P120" s="3"/>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row>
    <row r="121" spans="1:47" s="67" customFormat="1" ht="12.75" customHeight="1" hidden="1">
      <c r="A121" s="107"/>
      <c r="B121" s="355"/>
      <c r="C121" s="356"/>
      <c r="D121" s="275"/>
      <c r="E121" s="275"/>
      <c r="F121" s="276">
        <f t="shared" si="27"/>
        <v>0</v>
      </c>
      <c r="G121" s="167"/>
      <c r="H121" s="174">
        <f t="shared" si="18"/>
      </c>
      <c r="I121" s="174">
        <f t="shared" si="19"/>
      </c>
      <c r="J121" s="174">
        <f t="shared" si="20"/>
      </c>
      <c r="K121" s="174">
        <f t="shared" si="21"/>
      </c>
      <c r="L121" s="174">
        <f t="shared" si="22"/>
      </c>
      <c r="M121" s="174">
        <f t="shared" si="23"/>
      </c>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row>
    <row r="122" spans="1:47" s="67" customFormat="1" ht="12.75" customHeight="1" hidden="1">
      <c r="A122" s="274"/>
      <c r="B122" s="355"/>
      <c r="C122" s="356"/>
      <c r="D122" s="275"/>
      <c r="E122" s="275"/>
      <c r="F122" s="276">
        <f t="shared" si="27"/>
        <v>0</v>
      </c>
      <c r="G122" s="167"/>
      <c r="H122" s="174">
        <f t="shared" si="18"/>
      </c>
      <c r="I122" s="174">
        <f t="shared" si="19"/>
      </c>
      <c r="J122" s="174">
        <f t="shared" si="20"/>
      </c>
      <c r="K122" s="174">
        <f t="shared" si="21"/>
      </c>
      <c r="L122" s="174">
        <f t="shared" si="22"/>
      </c>
      <c r="M122" s="174">
        <f t="shared" si="23"/>
      </c>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row>
    <row r="123" spans="1:47" s="67" customFormat="1" ht="25.5" customHeight="1" hidden="1">
      <c r="A123" s="107" t="s">
        <v>408</v>
      </c>
      <c r="B123" s="355" t="s">
        <v>244</v>
      </c>
      <c r="C123" s="356" t="s">
        <v>70</v>
      </c>
      <c r="D123" s="275">
        <v>-5581707</v>
      </c>
      <c r="E123" s="275">
        <f>SUM(E124:E125)</f>
        <v>0</v>
      </c>
      <c r="F123" s="276">
        <f t="shared" si="27"/>
        <v>-5581707</v>
      </c>
      <c r="G123" s="167">
        <f>IF(OR(D123&lt;&gt;F123,F124&lt;&gt;0),"X","")</f>
      </c>
      <c r="H123" s="174">
        <f t="shared" si="18"/>
        <v>-5581707</v>
      </c>
      <c r="I123" s="174">
        <f t="shared" si="19"/>
        <v>0</v>
      </c>
      <c r="J123" s="174">
        <f t="shared" si="20"/>
        <v>-5581707</v>
      </c>
      <c r="K123" s="174">
        <f t="shared" si="21"/>
      </c>
      <c r="L123" s="174">
        <f t="shared" si="22"/>
      </c>
      <c r="M123" s="174">
        <f t="shared" si="23"/>
      </c>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row>
    <row r="124" spans="1:47" s="67" customFormat="1" ht="12.75" customHeight="1" hidden="1">
      <c r="A124" s="274"/>
      <c r="B124" s="355"/>
      <c r="C124" s="356"/>
      <c r="D124" s="275"/>
      <c r="E124" s="275"/>
      <c r="F124" s="276">
        <f t="shared" si="27"/>
        <v>0</v>
      </c>
      <c r="G124" s="167"/>
      <c r="H124" s="174">
        <f t="shared" si="18"/>
      </c>
      <c r="I124" s="174">
        <f t="shared" si="19"/>
      </c>
      <c r="J124" s="174">
        <f t="shared" si="20"/>
      </c>
      <c r="K124" s="174">
        <f t="shared" si="21"/>
      </c>
      <c r="L124" s="174">
        <f t="shared" si="22"/>
      </c>
      <c r="M124" s="174">
        <f t="shared" si="23"/>
      </c>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row>
    <row r="125" spans="1:47" s="67" customFormat="1" ht="12.75" customHeight="1" hidden="1">
      <c r="A125" s="107"/>
      <c r="B125" s="355"/>
      <c r="C125" s="356"/>
      <c r="D125" s="275"/>
      <c r="E125" s="275"/>
      <c r="F125" s="276">
        <f t="shared" si="27"/>
        <v>0</v>
      </c>
      <c r="G125" s="167"/>
      <c r="H125" s="174">
        <f t="shared" si="18"/>
      </c>
      <c r="I125" s="174">
        <f t="shared" si="19"/>
      </c>
      <c r="J125" s="174">
        <f t="shared" si="20"/>
      </c>
      <c r="K125" s="174">
        <f t="shared" si="21"/>
      </c>
      <c r="L125" s="174">
        <f t="shared" si="22"/>
      </c>
      <c r="M125" s="174">
        <f t="shared" si="23"/>
      </c>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row>
    <row r="126" spans="1:47" s="67" customFormat="1" ht="25.5" customHeight="1" hidden="1">
      <c r="A126" s="274" t="s">
        <v>409</v>
      </c>
      <c r="B126" s="355" t="s">
        <v>245</v>
      </c>
      <c r="C126" s="356" t="s">
        <v>137</v>
      </c>
      <c r="D126" s="275">
        <v>-1549159</v>
      </c>
      <c r="E126" s="275">
        <f>SUM(E127:E128)</f>
        <v>0</v>
      </c>
      <c r="F126" s="276">
        <f t="shared" si="27"/>
        <v>-1549159</v>
      </c>
      <c r="G126" s="167">
        <f>IF(OR(D126&lt;&gt;F126,F127&lt;&gt;0),"X","")</f>
      </c>
      <c r="H126" s="174">
        <f t="shared" si="18"/>
        <v>-1549159</v>
      </c>
      <c r="I126" s="174">
        <f t="shared" si="19"/>
        <v>0</v>
      </c>
      <c r="J126" s="174">
        <f t="shared" si="20"/>
        <v>-1549159</v>
      </c>
      <c r="K126" s="174">
        <f t="shared" si="21"/>
      </c>
      <c r="L126" s="174">
        <f t="shared" si="22"/>
      </c>
      <c r="M126" s="174">
        <f t="shared" si="23"/>
      </c>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row>
    <row r="127" spans="1:47" s="67" customFormat="1" ht="12.75" customHeight="1" hidden="1">
      <c r="A127" s="107"/>
      <c r="B127" s="355"/>
      <c r="C127" s="356"/>
      <c r="D127" s="275"/>
      <c r="E127" s="275"/>
      <c r="F127" s="276">
        <f t="shared" si="27"/>
        <v>0</v>
      </c>
      <c r="G127" s="167"/>
      <c r="H127" s="174">
        <f t="shared" si="18"/>
      </c>
      <c r="I127" s="174">
        <f t="shared" si="19"/>
      </c>
      <c r="J127" s="174">
        <f t="shared" si="20"/>
      </c>
      <c r="K127" s="174">
        <f t="shared" si="21"/>
      </c>
      <c r="L127" s="174">
        <f t="shared" si="22"/>
      </c>
      <c r="M127" s="174">
        <f t="shared" si="23"/>
      </c>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row>
    <row r="128" spans="1:47" s="67" customFormat="1" ht="12.75" customHeight="1" hidden="1">
      <c r="A128" s="274"/>
      <c r="B128" s="355"/>
      <c r="C128" s="356"/>
      <c r="D128" s="275"/>
      <c r="E128" s="275"/>
      <c r="F128" s="276">
        <f t="shared" si="27"/>
        <v>0</v>
      </c>
      <c r="G128" s="167"/>
      <c r="H128" s="174"/>
      <c r="I128" s="174"/>
      <c r="J128" s="174"/>
      <c r="K128" s="174"/>
      <c r="L128" s="174"/>
      <c r="M128" s="174"/>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row>
    <row r="129" spans="1:47" s="67" customFormat="1" ht="25.5" customHeight="1" hidden="1">
      <c r="A129" s="107" t="s">
        <v>410</v>
      </c>
      <c r="B129" s="355" t="s">
        <v>372</v>
      </c>
      <c r="C129" s="356" t="s">
        <v>139</v>
      </c>
      <c r="D129" s="275">
        <v>-1089857</v>
      </c>
      <c r="E129" s="275">
        <f>SUM(E130:E131)</f>
        <v>0</v>
      </c>
      <c r="F129" s="276">
        <f t="shared" si="27"/>
        <v>-1089857</v>
      </c>
      <c r="G129" s="167">
        <f>IF(OR(D129&lt;&gt;F129,F130&lt;&gt;0),"X","")</f>
      </c>
      <c r="H129" s="174">
        <f aca="true" t="shared" si="28" ref="H129:J133">IF(AND(LEFT($B129,14)="Teilfinanzplan",LEFT($B129,17)&lt;&gt;"Teilfinanzplan
51"),D129,"")</f>
        <v>-1089857</v>
      </c>
      <c r="I129" s="174">
        <f t="shared" si="28"/>
        <v>0</v>
      </c>
      <c r="J129" s="174">
        <f t="shared" si="28"/>
        <v>-1089857</v>
      </c>
      <c r="K129" s="174"/>
      <c r="L129" s="174"/>
      <c r="M129" s="174"/>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row>
    <row r="130" spans="1:47" s="67" customFormat="1" ht="12.75" customHeight="1" hidden="1">
      <c r="A130" s="274"/>
      <c r="B130" s="355"/>
      <c r="C130" s="356"/>
      <c r="D130" s="275"/>
      <c r="E130" s="275"/>
      <c r="F130" s="276">
        <f t="shared" si="27"/>
        <v>0</v>
      </c>
      <c r="G130" s="167"/>
      <c r="H130" s="174">
        <f t="shared" si="28"/>
      </c>
      <c r="I130" s="174">
        <f t="shared" si="28"/>
      </c>
      <c r="J130" s="174">
        <f t="shared" si="28"/>
      </c>
      <c r="K130" s="174"/>
      <c r="L130" s="174"/>
      <c r="M130" s="174"/>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row>
    <row r="131" spans="1:47" s="67" customFormat="1" ht="12.75" customHeight="1" hidden="1">
      <c r="A131" s="107"/>
      <c r="B131" s="355"/>
      <c r="C131" s="356"/>
      <c r="D131" s="275"/>
      <c r="E131" s="275"/>
      <c r="F131" s="276">
        <f t="shared" si="27"/>
        <v>0</v>
      </c>
      <c r="G131" s="167"/>
      <c r="H131" s="174">
        <f t="shared" si="28"/>
      </c>
      <c r="I131" s="174">
        <f t="shared" si="28"/>
      </c>
      <c r="J131" s="174">
        <f t="shared" si="28"/>
      </c>
      <c r="K131" s="174"/>
      <c r="L131" s="174"/>
      <c r="M131" s="174"/>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row>
    <row r="132" spans="1:47" s="67" customFormat="1" ht="25.5" customHeight="1" hidden="1">
      <c r="A132" s="274" t="s">
        <v>411</v>
      </c>
      <c r="B132" s="355" t="s">
        <v>373</v>
      </c>
      <c r="C132" s="356" t="s">
        <v>140</v>
      </c>
      <c r="D132" s="275">
        <v>-239850</v>
      </c>
      <c r="E132" s="275">
        <f>SUM(E133:E135)</f>
        <v>0</v>
      </c>
      <c r="F132" s="276">
        <f t="shared" si="27"/>
        <v>-239850</v>
      </c>
      <c r="G132" s="167">
        <f>IF(OR(D132&lt;&gt;F132,F133&lt;&gt;0),"X","")</f>
      </c>
      <c r="H132" s="174">
        <f t="shared" si="28"/>
        <v>-239850</v>
      </c>
      <c r="I132" s="174">
        <f t="shared" si="28"/>
        <v>0</v>
      </c>
      <c r="J132" s="174">
        <f t="shared" si="28"/>
        <v>-239850</v>
      </c>
      <c r="K132" s="174"/>
      <c r="L132" s="174"/>
      <c r="M132" s="174"/>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row>
    <row r="133" spans="1:47" s="67" customFormat="1" ht="12.75" customHeight="1" hidden="1">
      <c r="A133" s="107"/>
      <c r="B133" s="355"/>
      <c r="C133" s="356"/>
      <c r="D133" s="275"/>
      <c r="E133" s="275"/>
      <c r="F133" s="276">
        <f t="shared" si="27"/>
        <v>0</v>
      </c>
      <c r="G133" s="167"/>
      <c r="H133" s="174">
        <f t="shared" si="28"/>
      </c>
      <c r="I133" s="174">
        <f t="shared" si="28"/>
      </c>
      <c r="J133" s="174">
        <f t="shared" si="28"/>
      </c>
      <c r="K133" s="174"/>
      <c r="L133" s="174"/>
      <c r="M133" s="174"/>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row>
    <row r="134" spans="1:47" s="67" customFormat="1" ht="12.75" customHeight="1" hidden="1">
      <c r="A134" s="274"/>
      <c r="B134" s="355"/>
      <c r="C134" s="356"/>
      <c r="D134" s="275"/>
      <c r="E134" s="275"/>
      <c r="F134" s="276">
        <f t="shared" si="27"/>
        <v>0</v>
      </c>
      <c r="G134" s="167"/>
      <c r="H134" s="174"/>
      <c r="I134" s="174"/>
      <c r="J134" s="174"/>
      <c r="K134" s="174"/>
      <c r="L134" s="174"/>
      <c r="M134" s="174"/>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row>
    <row r="135" spans="1:47" s="67" customFormat="1" ht="30.75" customHeight="1" hidden="1">
      <c r="A135" s="107" t="s">
        <v>412</v>
      </c>
      <c r="B135" s="355" t="s">
        <v>374</v>
      </c>
      <c r="C135" s="356" t="s">
        <v>343</v>
      </c>
      <c r="D135" s="275">
        <v>-44749</v>
      </c>
      <c r="E135" s="275">
        <f>SUM(E139:E141)</f>
        <v>0</v>
      </c>
      <c r="F135" s="276">
        <f t="shared" si="27"/>
        <v>-44749</v>
      </c>
      <c r="G135" s="167">
        <f>IF(OR(D135&lt;&gt;F135,F137&lt;&gt;0),"X","")</f>
      </c>
      <c r="H135" s="174">
        <f>IF(AND(LEFT($B135,14)="Teilfinanzplan",LEFT($B135,17)&lt;&gt;"Teilfinanzplan
51"),D135,"")</f>
        <v>-44749</v>
      </c>
      <c r="I135" s="174">
        <f>IF(AND(LEFT($B135,14)="Teilfinanzplan",LEFT($B135,17)&lt;&gt;"Teilfinanzplan
51"),E135,"")</f>
        <v>0</v>
      </c>
      <c r="J135" s="174">
        <f>IF(AND(LEFT($B135,14)="Teilfinanzplan",LEFT($B135,17)&lt;&gt;"Teilfinanzplan
51"),F135,"")</f>
        <v>-44749</v>
      </c>
      <c r="K135" s="174"/>
      <c r="L135" s="174"/>
      <c r="M135" s="174"/>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row>
    <row r="136" spans="1:47" s="67" customFormat="1" ht="12.75" customHeight="1" hidden="1">
      <c r="A136" s="274"/>
      <c r="B136" s="355"/>
      <c r="C136" s="356"/>
      <c r="D136" s="275"/>
      <c r="E136" s="275"/>
      <c r="F136" s="276">
        <f>SUM(D136:E136)</f>
        <v>0</v>
      </c>
      <c r="G136" s="167"/>
      <c r="H136" s="174"/>
      <c r="I136" s="174"/>
      <c r="J136" s="174"/>
      <c r="K136" s="174"/>
      <c r="L136" s="174"/>
      <c r="M136" s="174"/>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row>
    <row r="137" spans="1:47" s="67" customFormat="1" ht="12.75" customHeight="1" hidden="1">
      <c r="A137" s="107"/>
      <c r="B137" s="355"/>
      <c r="C137" s="356"/>
      <c r="D137" s="275"/>
      <c r="E137" s="275"/>
      <c r="F137" s="276">
        <f>SUM(D137:E137)</f>
        <v>0</v>
      </c>
      <c r="G137" s="167"/>
      <c r="H137" s="174"/>
      <c r="I137" s="174"/>
      <c r="J137" s="174"/>
      <c r="K137" s="174"/>
      <c r="L137" s="174"/>
      <c r="M137" s="174"/>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row>
    <row r="138" spans="1:47" s="67" customFormat="1" ht="15.75" customHeight="1" hidden="1">
      <c r="A138" s="274"/>
      <c r="B138" s="355" t="s">
        <v>33</v>
      </c>
      <c r="C138" s="356"/>
      <c r="D138" s="275"/>
      <c r="E138" s="275"/>
      <c r="F138" s="276"/>
      <c r="G138" s="167"/>
      <c r="H138" s="174"/>
      <c r="I138" s="174"/>
      <c r="J138" s="174"/>
      <c r="K138" s="174"/>
      <c r="L138" s="174"/>
      <c r="M138" s="174"/>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row>
    <row r="139" spans="1:47" s="67" customFormat="1" ht="25.5" customHeight="1" hidden="1">
      <c r="A139" s="107" t="s">
        <v>197</v>
      </c>
      <c r="B139" s="355" t="s">
        <v>246</v>
      </c>
      <c r="C139" s="356" t="s">
        <v>138</v>
      </c>
      <c r="D139" s="275">
        <v>-8005955</v>
      </c>
      <c r="E139" s="275">
        <f>SUM(E140:E141)</f>
        <v>0</v>
      </c>
      <c r="F139" s="276">
        <f>SUM(D139:E139)</f>
        <v>-8005955</v>
      </c>
      <c r="G139" s="167">
        <f>IF(OR(D139&lt;&gt;F139,F140&lt;&gt;0),"X","")</f>
      </c>
      <c r="H139" s="174">
        <f t="shared" si="18"/>
        <v>-8005955</v>
      </c>
      <c r="I139" s="174">
        <f t="shared" si="19"/>
        <v>0</v>
      </c>
      <c r="J139" s="174">
        <f t="shared" si="20"/>
        <v>-8005955</v>
      </c>
      <c r="K139" s="174">
        <f t="shared" si="21"/>
      </c>
      <c r="L139" s="174">
        <f t="shared" si="22"/>
      </c>
      <c r="M139" s="174">
        <f t="shared" si="23"/>
      </c>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row>
    <row r="140" spans="1:47" s="67" customFormat="1" ht="12.75" customHeight="1" hidden="1">
      <c r="A140" s="274"/>
      <c r="B140" s="355"/>
      <c r="C140" s="356"/>
      <c r="D140" s="275"/>
      <c r="E140" s="275"/>
      <c r="F140" s="276">
        <f>D140+E140</f>
        <v>0</v>
      </c>
      <c r="G140" s="167"/>
      <c r="H140" s="174">
        <f t="shared" si="18"/>
      </c>
      <c r="I140" s="174">
        <f t="shared" si="19"/>
      </c>
      <c r="J140" s="174">
        <f t="shared" si="20"/>
      </c>
      <c r="K140" s="174">
        <f t="shared" si="21"/>
      </c>
      <c r="L140" s="174">
        <f t="shared" si="22"/>
      </c>
      <c r="M140" s="174">
        <f t="shared" si="23"/>
      </c>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row>
    <row r="141" spans="1:47" s="67" customFormat="1" ht="12.75" customHeight="1" hidden="1">
      <c r="A141" s="107"/>
      <c r="B141" s="355"/>
      <c r="C141" s="356"/>
      <c r="D141" s="275"/>
      <c r="E141" s="275"/>
      <c r="F141" s="276">
        <f>D141-E141</f>
        <v>0</v>
      </c>
      <c r="G141" s="167"/>
      <c r="H141" s="174">
        <f t="shared" si="18"/>
      </c>
      <c r="I141" s="174">
        <f t="shared" si="19"/>
      </c>
      <c r="J141" s="174">
        <f t="shared" si="20"/>
      </c>
      <c r="K141" s="174">
        <f t="shared" si="21"/>
      </c>
      <c r="L141" s="174">
        <f t="shared" si="22"/>
      </c>
      <c r="M141" s="174">
        <f t="shared" si="23"/>
      </c>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row>
    <row r="142" spans="1:47" s="67" customFormat="1" ht="15" customHeight="1" hidden="1">
      <c r="A142" s="274"/>
      <c r="B142" s="355" t="s">
        <v>34</v>
      </c>
      <c r="C142" s="356"/>
      <c r="D142" s="275"/>
      <c r="E142" s="275"/>
      <c r="F142" s="276"/>
      <c r="G142" s="167"/>
      <c r="H142" s="174">
        <f aca="true" t="shared" si="29" ref="H142:H208">IF(AND(LEFT($B142,14)="Teilfinanzplan",LEFT($B142,17)&lt;&gt;"Teilfinanzplan
51"),D142,"")</f>
      </c>
      <c r="I142" s="174">
        <f aca="true" t="shared" si="30" ref="I142:I208">IF(AND(LEFT($B142,14)="Teilfinanzplan",LEFT($B142,17)&lt;&gt;"Teilfinanzplan
51"),E142,"")</f>
      </c>
      <c r="J142" s="174">
        <f aca="true" t="shared" si="31" ref="J142:J208">IF(AND(LEFT($B142,14)="Teilfinanzplan",LEFT($B142,17)&lt;&gt;"Teilfinanzplan
51"),F142,"")</f>
      </c>
      <c r="K142" s="174">
        <f aca="true" t="shared" si="32" ref="K142:K208">IF(LEFT($B142,17)="Teilfinanzplan
51",D142,"")</f>
      </c>
      <c r="L142" s="174">
        <f aca="true" t="shared" si="33" ref="L142:L208">IF(LEFT($B142,17)="Teilfinanzplan
51",E142,"")</f>
      </c>
      <c r="M142" s="174">
        <f aca="true" t="shared" si="34" ref="M142:M208">IF(LEFT($B142,17)="Teilfinanzplan
51",F142,"")</f>
      </c>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row>
    <row r="143" spans="1:47" s="67" customFormat="1" ht="25.5" customHeight="1" hidden="1">
      <c r="A143" s="107" t="s">
        <v>413</v>
      </c>
      <c r="B143" s="355" t="s">
        <v>247</v>
      </c>
      <c r="C143" s="356" t="s">
        <v>145</v>
      </c>
      <c r="D143" s="275">
        <v>-325974</v>
      </c>
      <c r="E143" s="275">
        <f>SUM(E144:E145)</f>
        <v>0</v>
      </c>
      <c r="F143" s="276">
        <f aca="true" t="shared" si="35" ref="F143:F154">SUM(D143:E143)</f>
        <v>-325974</v>
      </c>
      <c r="G143" s="167">
        <f>IF(OR(D143&lt;&gt;F143,F144&lt;&gt;0),"X","")</f>
      </c>
      <c r="H143" s="174">
        <f t="shared" si="29"/>
        <v>-325974</v>
      </c>
      <c r="I143" s="174">
        <f t="shared" si="30"/>
        <v>0</v>
      </c>
      <c r="J143" s="174">
        <f t="shared" si="31"/>
        <v>-325974</v>
      </c>
      <c r="K143" s="174">
        <f t="shared" si="32"/>
      </c>
      <c r="L143" s="174">
        <f t="shared" si="33"/>
      </c>
      <c r="M143" s="174">
        <f t="shared" si="34"/>
      </c>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row>
    <row r="144" spans="1:47" s="67" customFormat="1" ht="12.75" customHeight="1" hidden="1">
      <c r="A144" s="274"/>
      <c r="B144" s="355"/>
      <c r="C144" s="356"/>
      <c r="D144" s="275"/>
      <c r="E144" s="275"/>
      <c r="F144" s="276">
        <f t="shared" si="35"/>
        <v>0</v>
      </c>
      <c r="G144" s="167"/>
      <c r="H144" s="174">
        <f t="shared" si="29"/>
      </c>
      <c r="I144" s="174">
        <f t="shared" si="30"/>
      </c>
      <c r="J144" s="174">
        <f t="shared" si="31"/>
      </c>
      <c r="K144" s="174">
        <f t="shared" si="32"/>
      </c>
      <c r="L144" s="174">
        <f t="shared" si="33"/>
      </c>
      <c r="M144" s="174">
        <f t="shared" si="34"/>
      </c>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row>
    <row r="145" spans="1:47" s="67" customFormat="1" ht="12.75" customHeight="1" hidden="1">
      <c r="A145" s="107"/>
      <c r="B145" s="355"/>
      <c r="C145" s="356"/>
      <c r="D145" s="275"/>
      <c r="E145" s="275"/>
      <c r="F145" s="276">
        <f t="shared" si="35"/>
        <v>0</v>
      </c>
      <c r="G145" s="167"/>
      <c r="H145" s="174">
        <f t="shared" si="29"/>
      </c>
      <c r="I145" s="174">
        <f t="shared" si="30"/>
      </c>
      <c r="J145" s="174">
        <f t="shared" si="31"/>
      </c>
      <c r="K145" s="174">
        <f t="shared" si="32"/>
      </c>
      <c r="L145" s="174">
        <f t="shared" si="33"/>
      </c>
      <c r="M145" s="174">
        <f t="shared" si="34"/>
      </c>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row>
    <row r="146" spans="1:47" s="67" customFormat="1" ht="25.5" customHeight="1" hidden="1">
      <c r="A146" s="274" t="s">
        <v>414</v>
      </c>
      <c r="B146" s="355" t="s">
        <v>248</v>
      </c>
      <c r="C146" s="356" t="s">
        <v>146</v>
      </c>
      <c r="D146" s="275">
        <v>-314411</v>
      </c>
      <c r="E146" s="275">
        <f>SUM(E147:E148)</f>
        <v>0</v>
      </c>
      <c r="F146" s="276">
        <f t="shared" si="35"/>
        <v>-314411</v>
      </c>
      <c r="G146" s="167">
        <f>IF(OR(D146&lt;&gt;F146,F147&lt;&gt;0),"X","")</f>
      </c>
      <c r="H146" s="174">
        <f t="shared" si="29"/>
        <v>-314411</v>
      </c>
      <c r="I146" s="174">
        <f t="shared" si="30"/>
        <v>0</v>
      </c>
      <c r="J146" s="174">
        <f t="shared" si="31"/>
        <v>-314411</v>
      </c>
      <c r="K146" s="174">
        <f t="shared" si="32"/>
      </c>
      <c r="L146" s="174">
        <f t="shared" si="33"/>
      </c>
      <c r="M146" s="174">
        <f t="shared" si="34"/>
      </c>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row>
    <row r="147" spans="1:47" s="67" customFormat="1" ht="12.75" customHeight="1" hidden="1">
      <c r="A147" s="107"/>
      <c r="B147" s="355"/>
      <c r="C147" s="356"/>
      <c r="D147" s="275"/>
      <c r="E147" s="275"/>
      <c r="F147" s="276">
        <f t="shared" si="35"/>
        <v>0</v>
      </c>
      <c r="G147" s="167"/>
      <c r="H147" s="174">
        <f t="shared" si="29"/>
      </c>
      <c r="I147" s="174">
        <f t="shared" si="30"/>
      </c>
      <c r="J147" s="174">
        <f t="shared" si="31"/>
      </c>
      <c r="K147" s="174">
        <f t="shared" si="32"/>
      </c>
      <c r="L147" s="174">
        <f t="shared" si="33"/>
      </c>
      <c r="M147" s="174">
        <f t="shared" si="34"/>
      </c>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row>
    <row r="148" spans="1:47" s="67" customFormat="1" ht="12.75" customHeight="1" hidden="1">
      <c r="A148" s="274"/>
      <c r="B148" s="355"/>
      <c r="C148" s="356"/>
      <c r="D148" s="275"/>
      <c r="E148" s="275"/>
      <c r="F148" s="276">
        <f t="shared" si="35"/>
        <v>0</v>
      </c>
      <c r="G148" s="167"/>
      <c r="H148" s="174">
        <f t="shared" si="29"/>
      </c>
      <c r="I148" s="174">
        <f t="shared" si="30"/>
      </c>
      <c r="J148" s="174">
        <f t="shared" si="31"/>
      </c>
      <c r="K148" s="174">
        <f t="shared" si="32"/>
      </c>
      <c r="L148" s="174">
        <f t="shared" si="33"/>
      </c>
      <c r="M148" s="174">
        <f t="shared" si="34"/>
      </c>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row>
    <row r="149" spans="1:47" s="67" customFormat="1" ht="25.5" customHeight="1" hidden="1">
      <c r="A149" s="107" t="s">
        <v>415</v>
      </c>
      <c r="B149" s="355" t="s">
        <v>249</v>
      </c>
      <c r="C149" s="356" t="s">
        <v>147</v>
      </c>
      <c r="D149" s="275">
        <v>-72137</v>
      </c>
      <c r="E149" s="275">
        <f>SUM(E150:E151)</f>
        <v>0</v>
      </c>
      <c r="F149" s="276">
        <f t="shared" si="35"/>
        <v>-72137</v>
      </c>
      <c r="G149" s="167">
        <f>IF(OR(D149&lt;&gt;F149,F150&lt;&gt;0),"X","")</f>
      </c>
      <c r="H149" s="174">
        <f t="shared" si="29"/>
        <v>-72137</v>
      </c>
      <c r="I149" s="174">
        <f t="shared" si="30"/>
        <v>0</v>
      </c>
      <c r="J149" s="174">
        <f t="shared" si="31"/>
        <v>-72137</v>
      </c>
      <c r="K149" s="174">
        <f t="shared" si="32"/>
      </c>
      <c r="L149" s="174">
        <f t="shared" si="33"/>
      </c>
      <c r="M149" s="174">
        <f t="shared" si="34"/>
      </c>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row>
    <row r="150" spans="1:47" s="67" customFormat="1" ht="12.75" customHeight="1" hidden="1">
      <c r="A150" s="274"/>
      <c r="B150" s="355"/>
      <c r="C150" s="356"/>
      <c r="D150" s="275"/>
      <c r="E150" s="275"/>
      <c r="F150" s="276">
        <f t="shared" si="35"/>
        <v>0</v>
      </c>
      <c r="G150" s="167"/>
      <c r="H150" s="174">
        <f t="shared" si="29"/>
      </c>
      <c r="I150" s="174">
        <f t="shared" si="30"/>
      </c>
      <c r="J150" s="174">
        <f t="shared" si="31"/>
      </c>
      <c r="K150" s="174">
        <f t="shared" si="32"/>
      </c>
      <c r="L150" s="174">
        <f t="shared" si="33"/>
      </c>
      <c r="M150" s="174">
        <f t="shared" si="34"/>
      </c>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row>
    <row r="151" spans="1:47" s="67" customFormat="1" ht="12.75" customHeight="1" hidden="1">
      <c r="A151" s="107"/>
      <c r="B151" s="355"/>
      <c r="C151" s="356"/>
      <c r="D151" s="275"/>
      <c r="E151" s="275"/>
      <c r="F151" s="276">
        <f t="shared" si="35"/>
        <v>0</v>
      </c>
      <c r="G151" s="167"/>
      <c r="H151" s="174">
        <f t="shared" si="29"/>
      </c>
      <c r="I151" s="174">
        <f t="shared" si="30"/>
      </c>
      <c r="J151" s="174">
        <f t="shared" si="31"/>
      </c>
      <c r="K151" s="174">
        <f t="shared" si="32"/>
      </c>
      <c r="L151" s="174">
        <f t="shared" si="33"/>
      </c>
      <c r="M151" s="174">
        <f t="shared" si="34"/>
      </c>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row>
    <row r="152" spans="1:47" s="67" customFormat="1" ht="25.5" customHeight="1" hidden="1">
      <c r="A152" s="274" t="s">
        <v>416</v>
      </c>
      <c r="B152" s="355" t="s">
        <v>250</v>
      </c>
      <c r="C152" s="356" t="s">
        <v>148</v>
      </c>
      <c r="D152" s="275">
        <v>-50758</v>
      </c>
      <c r="E152" s="275">
        <f>SUM(E154:E155)</f>
        <v>0</v>
      </c>
      <c r="F152" s="276">
        <f t="shared" si="35"/>
        <v>-50758</v>
      </c>
      <c r="G152" s="167">
        <f>IF(OR(D152&lt;&gt;F152,F154&lt;&gt;0),"X","")</f>
      </c>
      <c r="H152" s="174">
        <f t="shared" si="29"/>
        <v>-50758</v>
      </c>
      <c r="I152" s="174">
        <f t="shared" si="30"/>
        <v>0</v>
      </c>
      <c r="J152" s="174">
        <f t="shared" si="31"/>
        <v>-50758</v>
      </c>
      <c r="K152" s="174">
        <f t="shared" si="32"/>
      </c>
      <c r="L152" s="174">
        <f t="shared" si="33"/>
      </c>
      <c r="M152" s="174">
        <f t="shared" si="34"/>
      </c>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row>
    <row r="153" spans="1:47" s="67" customFormat="1" ht="12.75" customHeight="1" hidden="1">
      <c r="A153" s="107"/>
      <c r="B153" s="355"/>
      <c r="C153" s="356"/>
      <c r="D153" s="275"/>
      <c r="E153" s="275"/>
      <c r="F153" s="276">
        <f t="shared" si="35"/>
        <v>0</v>
      </c>
      <c r="G153" s="167"/>
      <c r="H153" s="174"/>
      <c r="I153" s="174"/>
      <c r="J153" s="174"/>
      <c r="K153" s="174"/>
      <c r="L153" s="174"/>
      <c r="M153" s="174"/>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row>
    <row r="154" spans="1:47" s="67" customFormat="1" ht="12.75" customHeight="1" hidden="1">
      <c r="A154" s="274"/>
      <c r="B154" s="355"/>
      <c r="C154" s="356"/>
      <c r="D154" s="275"/>
      <c r="E154" s="275"/>
      <c r="F154" s="276">
        <f t="shared" si="35"/>
        <v>0</v>
      </c>
      <c r="G154" s="167"/>
      <c r="H154" s="174">
        <f t="shared" si="29"/>
      </c>
      <c r="I154" s="174">
        <f t="shared" si="30"/>
      </c>
      <c r="J154" s="174">
        <f t="shared" si="31"/>
      </c>
      <c r="K154" s="174">
        <f t="shared" si="32"/>
      </c>
      <c r="L154" s="174">
        <f t="shared" si="33"/>
      </c>
      <c r="M154" s="174">
        <f t="shared" si="34"/>
      </c>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row>
    <row r="155" spans="1:47" s="67" customFormat="1" ht="25.5" customHeight="1" hidden="1">
      <c r="A155" s="107" t="s">
        <v>286</v>
      </c>
      <c r="B155" s="355" t="s">
        <v>375</v>
      </c>
      <c r="C155" s="356" t="s">
        <v>349</v>
      </c>
      <c r="D155" s="275">
        <v>-195207</v>
      </c>
      <c r="E155" s="275">
        <f>SUM(E156:E158)</f>
        <v>0</v>
      </c>
      <c r="F155" s="276">
        <f aca="true" t="shared" si="36" ref="F155:F166">SUM(D155:E155)</f>
        <v>-195207</v>
      </c>
      <c r="G155" s="167">
        <f>IF(OR(D155&lt;&gt;F155,F156&lt;&gt;0),"X","")</f>
      </c>
      <c r="H155" s="174">
        <f aca="true" t="shared" si="37" ref="H155:J156">IF(AND(LEFT($B155,14)="Teilfinanzplan",LEFT($B155,17)&lt;&gt;"Teilfinanzplan
51"),D155,"")</f>
        <v>-195207</v>
      </c>
      <c r="I155" s="174">
        <f t="shared" si="37"/>
        <v>0</v>
      </c>
      <c r="J155" s="174">
        <f t="shared" si="37"/>
        <v>-195207</v>
      </c>
      <c r="K155" s="174">
        <f aca="true" t="shared" si="38" ref="K155:M156">IF(LEFT($B155,17)="Teilfinanzplan
51",D155,"")</f>
      </c>
      <c r="L155" s="174">
        <f t="shared" si="38"/>
      </c>
      <c r="M155" s="174">
        <f t="shared" si="38"/>
      </c>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row>
    <row r="156" spans="1:47" s="67" customFormat="1" ht="12.75" customHeight="1" hidden="1">
      <c r="A156" s="274"/>
      <c r="B156" s="355"/>
      <c r="C156" s="356"/>
      <c r="D156" s="275"/>
      <c r="E156" s="275"/>
      <c r="F156" s="276">
        <f t="shared" si="36"/>
        <v>0</v>
      </c>
      <c r="G156" s="167"/>
      <c r="H156" s="174">
        <f t="shared" si="37"/>
      </c>
      <c r="I156" s="174">
        <f t="shared" si="37"/>
      </c>
      <c r="J156" s="174">
        <f t="shared" si="37"/>
      </c>
      <c r="K156" s="174">
        <f t="shared" si="38"/>
      </c>
      <c r="L156" s="174">
        <f t="shared" si="38"/>
      </c>
      <c r="M156" s="174">
        <f t="shared" si="38"/>
      </c>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row>
    <row r="157" spans="1:47" s="67" customFormat="1" ht="12.75" customHeight="1" hidden="1">
      <c r="A157" s="107"/>
      <c r="B157" s="355"/>
      <c r="C157" s="356"/>
      <c r="D157" s="275"/>
      <c r="E157" s="275"/>
      <c r="F157" s="276">
        <f t="shared" si="36"/>
        <v>0</v>
      </c>
      <c r="G157" s="167"/>
      <c r="H157" s="174"/>
      <c r="I157" s="174"/>
      <c r="J157" s="174"/>
      <c r="K157" s="174"/>
      <c r="L157" s="174"/>
      <c r="M157" s="174"/>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row>
    <row r="158" spans="1:47" s="67" customFormat="1" ht="12.75" customHeight="1" hidden="1">
      <c r="A158" s="274"/>
      <c r="B158" s="355" t="s">
        <v>149</v>
      </c>
      <c r="C158" s="356"/>
      <c r="D158" s="275"/>
      <c r="E158" s="275"/>
      <c r="F158" s="276"/>
      <c r="G158" s="167"/>
      <c r="H158" s="174">
        <f aca="true" t="shared" si="39" ref="H158:J159">IF(AND(LEFT($B158,14)="Teilfinanzplan",LEFT($B158,17)&lt;&gt;"Teilfinanzplan
51"),D158,"")</f>
      </c>
      <c r="I158" s="174">
        <f t="shared" si="39"/>
      </c>
      <c r="J158" s="174">
        <f t="shared" si="39"/>
      </c>
      <c r="K158" s="174">
        <f>IF(LEFT($B158,17)="Teilfinanzplan
51",D158,"")</f>
      </c>
      <c r="L158" s="174">
        <f>IF(LEFT($B158,17)="Teilfinanzplan
51",E158,"")</f>
      </c>
      <c r="M158" s="174">
        <f>IF(LEFT($B158,17)="Teilfinanzplan
51",F158,"")</f>
      </c>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row>
    <row r="159" spans="1:47" s="67" customFormat="1" ht="24.75" customHeight="1" hidden="1">
      <c r="A159" s="107" t="s">
        <v>417</v>
      </c>
      <c r="B159" s="355" t="s">
        <v>251</v>
      </c>
      <c r="C159" s="356" t="s">
        <v>153</v>
      </c>
      <c r="D159" s="275">
        <v>-72117</v>
      </c>
      <c r="E159" s="275">
        <f>SUM(E160:E161)</f>
        <v>0</v>
      </c>
      <c r="F159" s="276">
        <f>SUM(D159:E159)</f>
        <v>-72117</v>
      </c>
      <c r="G159" s="167">
        <f>IF(OR(D159&lt;&gt;F159,F160&lt;&gt;0),"X","")</f>
      </c>
      <c r="H159" s="174">
        <f t="shared" si="39"/>
        <v>-72117</v>
      </c>
      <c r="I159" s="174">
        <f t="shared" si="39"/>
        <v>0</v>
      </c>
      <c r="J159" s="174">
        <f t="shared" si="39"/>
        <v>-72117</v>
      </c>
      <c r="K159" s="174"/>
      <c r="L159" s="174"/>
      <c r="M159" s="174"/>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row>
    <row r="160" spans="1:47" s="67" customFormat="1" ht="15" customHeight="1" hidden="1">
      <c r="A160" s="274"/>
      <c r="B160" s="355"/>
      <c r="C160" s="356"/>
      <c r="D160" s="275"/>
      <c r="E160" s="275"/>
      <c r="F160" s="276">
        <f>SUM(D160:E160)</f>
        <v>0</v>
      </c>
      <c r="G160" s="167"/>
      <c r="H160" s="174"/>
      <c r="I160" s="174"/>
      <c r="J160" s="174"/>
      <c r="K160" s="174"/>
      <c r="L160" s="174"/>
      <c r="M160" s="174"/>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row>
    <row r="161" spans="1:47" s="67" customFormat="1" ht="25.5" customHeight="1" hidden="1">
      <c r="A161" s="107" t="s">
        <v>418</v>
      </c>
      <c r="B161" s="355" t="s">
        <v>252</v>
      </c>
      <c r="C161" s="356" t="s">
        <v>154</v>
      </c>
      <c r="D161" s="275">
        <v>-65520</v>
      </c>
      <c r="E161" s="275">
        <f>SUM(E162:E163)</f>
        <v>0</v>
      </c>
      <c r="F161" s="276">
        <f t="shared" si="36"/>
        <v>-65520</v>
      </c>
      <c r="G161" s="167">
        <f>IF(OR(D161&lt;&gt;F161,F162&lt;&gt;0),"X","")</f>
      </c>
      <c r="H161" s="174">
        <f t="shared" si="29"/>
        <v>-65520</v>
      </c>
      <c r="I161" s="174">
        <f t="shared" si="30"/>
        <v>0</v>
      </c>
      <c r="J161" s="174">
        <f t="shared" si="31"/>
        <v>-65520</v>
      </c>
      <c r="K161" s="174">
        <f t="shared" si="32"/>
      </c>
      <c r="L161" s="174">
        <f t="shared" si="33"/>
      </c>
      <c r="M161" s="174">
        <f t="shared" si="34"/>
      </c>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row>
    <row r="162" spans="1:47" s="67" customFormat="1" ht="12.75" customHeight="1" hidden="1">
      <c r="A162" s="274"/>
      <c r="B162" s="355"/>
      <c r="C162" s="356"/>
      <c r="D162" s="275"/>
      <c r="E162" s="275"/>
      <c r="F162" s="276">
        <f t="shared" si="36"/>
        <v>0</v>
      </c>
      <c r="G162" s="167"/>
      <c r="H162" s="174">
        <f t="shared" si="29"/>
      </c>
      <c r="I162" s="174">
        <f t="shared" si="30"/>
      </c>
      <c r="J162" s="174">
        <f t="shared" si="31"/>
      </c>
      <c r="K162" s="174">
        <f t="shared" si="32"/>
      </c>
      <c r="L162" s="174">
        <f t="shared" si="33"/>
      </c>
      <c r="M162" s="174">
        <f t="shared" si="34"/>
      </c>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row>
    <row r="163" spans="1:47" s="67" customFormat="1" ht="12.75" customHeight="1" hidden="1">
      <c r="A163" s="107"/>
      <c r="B163" s="355"/>
      <c r="C163" s="356"/>
      <c r="D163" s="275"/>
      <c r="E163" s="275"/>
      <c r="F163" s="276">
        <f t="shared" si="36"/>
        <v>0</v>
      </c>
      <c r="G163" s="167"/>
      <c r="H163" s="174">
        <f t="shared" si="29"/>
      </c>
      <c r="I163" s="174">
        <f t="shared" si="30"/>
      </c>
      <c r="J163" s="174">
        <f t="shared" si="31"/>
      </c>
      <c r="K163" s="174">
        <f t="shared" si="32"/>
      </c>
      <c r="L163" s="174">
        <f t="shared" si="33"/>
      </c>
      <c r="M163" s="174">
        <f t="shared" si="34"/>
      </c>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row>
    <row r="164" spans="1:47" s="67" customFormat="1" ht="25.5" customHeight="1" hidden="1">
      <c r="A164" s="274" t="s">
        <v>201</v>
      </c>
      <c r="B164" s="355" t="s">
        <v>253</v>
      </c>
      <c r="C164" s="356" t="s">
        <v>67</v>
      </c>
      <c r="D164" s="275">
        <v>-592536</v>
      </c>
      <c r="E164" s="275">
        <f>SUM(E165:E166)</f>
        <v>0</v>
      </c>
      <c r="F164" s="276">
        <f t="shared" si="36"/>
        <v>-592536</v>
      </c>
      <c r="G164" s="167">
        <f>IF(OR(D164&lt;&gt;F164,F165&lt;&gt;0),"X","")</f>
      </c>
      <c r="H164" s="174">
        <f t="shared" si="29"/>
        <v>-592536</v>
      </c>
      <c r="I164" s="174">
        <f t="shared" si="30"/>
        <v>0</v>
      </c>
      <c r="J164" s="174">
        <f t="shared" si="31"/>
        <v>-592536</v>
      </c>
      <c r="K164" s="174">
        <f t="shared" si="32"/>
      </c>
      <c r="L164" s="174">
        <f t="shared" si="33"/>
      </c>
      <c r="M164" s="174">
        <f t="shared" si="34"/>
      </c>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row>
    <row r="165" spans="1:47" s="67" customFormat="1" ht="12.75" customHeight="1" hidden="1">
      <c r="A165" s="107"/>
      <c r="B165" s="355"/>
      <c r="C165" s="356"/>
      <c r="D165" s="275"/>
      <c r="E165" s="275"/>
      <c r="F165" s="276">
        <f t="shared" si="36"/>
        <v>0</v>
      </c>
      <c r="G165" s="167"/>
      <c r="H165" s="174">
        <f t="shared" si="29"/>
      </c>
      <c r="I165" s="174">
        <f t="shared" si="30"/>
      </c>
      <c r="J165" s="174">
        <f t="shared" si="31"/>
      </c>
      <c r="K165" s="174">
        <f t="shared" si="32"/>
      </c>
      <c r="L165" s="174">
        <f t="shared" si="33"/>
      </c>
      <c r="M165" s="174">
        <f t="shared" si="34"/>
      </c>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row>
    <row r="166" spans="1:47" s="67" customFormat="1" ht="12.75" customHeight="1" hidden="1">
      <c r="A166" s="274"/>
      <c r="B166" s="355"/>
      <c r="C166" s="356"/>
      <c r="D166" s="275"/>
      <c r="E166" s="275"/>
      <c r="F166" s="276">
        <f t="shared" si="36"/>
        <v>0</v>
      </c>
      <c r="G166" s="167"/>
      <c r="H166" s="174">
        <f t="shared" si="29"/>
      </c>
      <c r="I166" s="174">
        <f t="shared" si="30"/>
      </c>
      <c r="J166" s="174">
        <f t="shared" si="31"/>
      </c>
      <c r="K166" s="174">
        <f t="shared" si="32"/>
      </c>
      <c r="L166" s="174">
        <f t="shared" si="33"/>
      </c>
      <c r="M166" s="174">
        <f t="shared" si="34"/>
      </c>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row>
    <row r="167" spans="1:47" s="67" customFormat="1" ht="15" customHeight="1" hidden="1">
      <c r="A167" s="107"/>
      <c r="B167" s="355" t="s">
        <v>155</v>
      </c>
      <c r="C167" s="356"/>
      <c r="D167" s="275"/>
      <c r="E167" s="275"/>
      <c r="F167" s="276"/>
      <c r="G167" s="167"/>
      <c r="H167" s="174">
        <f t="shared" si="29"/>
      </c>
      <c r="I167" s="174">
        <f t="shared" si="30"/>
      </c>
      <c r="J167" s="174">
        <f t="shared" si="31"/>
      </c>
      <c r="K167" s="174">
        <f t="shared" si="32"/>
      </c>
      <c r="L167" s="174">
        <f t="shared" si="33"/>
      </c>
      <c r="M167" s="174">
        <f t="shared" si="34"/>
      </c>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row>
    <row r="168" spans="1:47" s="67" customFormat="1" ht="25.5" customHeight="1" hidden="1">
      <c r="A168" s="274" t="s">
        <v>202</v>
      </c>
      <c r="B168" s="355" t="s">
        <v>254</v>
      </c>
      <c r="C168" s="356" t="s">
        <v>160</v>
      </c>
      <c r="D168" s="275">
        <v>-596077</v>
      </c>
      <c r="E168" s="275">
        <f>SUM(E169:E170)</f>
        <v>0</v>
      </c>
      <c r="F168" s="276">
        <f aca="true" t="shared" si="40" ref="F168:F179">SUM(D168:E168)</f>
        <v>-596077</v>
      </c>
      <c r="G168" s="167">
        <f>IF(OR(D168&lt;&gt;F168,F169&lt;&gt;0),"X","")</f>
      </c>
      <c r="H168" s="174">
        <f t="shared" si="29"/>
        <v>-596077</v>
      </c>
      <c r="I168" s="174">
        <f t="shared" si="30"/>
        <v>0</v>
      </c>
      <c r="J168" s="174">
        <f t="shared" si="31"/>
        <v>-596077</v>
      </c>
      <c r="K168" s="174">
        <f t="shared" si="32"/>
      </c>
      <c r="L168" s="174">
        <f t="shared" si="33"/>
      </c>
      <c r="M168" s="174">
        <f t="shared" si="34"/>
      </c>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row>
    <row r="169" spans="1:47" s="67" customFormat="1" ht="12.75" customHeight="1" hidden="1">
      <c r="A169" s="107"/>
      <c r="B169" s="355"/>
      <c r="C169" s="356"/>
      <c r="D169" s="275"/>
      <c r="E169" s="275"/>
      <c r="F169" s="276">
        <f t="shared" si="40"/>
        <v>0</v>
      </c>
      <c r="G169" s="167"/>
      <c r="H169" s="174">
        <f t="shared" si="29"/>
      </c>
      <c r="I169" s="174">
        <f t="shared" si="30"/>
      </c>
      <c r="J169" s="174">
        <f t="shared" si="31"/>
      </c>
      <c r="K169" s="174">
        <f t="shared" si="32"/>
      </c>
      <c r="L169" s="174">
        <f t="shared" si="33"/>
      </c>
      <c r="M169" s="174">
        <f t="shared" si="34"/>
      </c>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row>
    <row r="170" spans="1:47" s="67" customFormat="1" ht="12.75" customHeight="1" hidden="1">
      <c r="A170" s="274"/>
      <c r="B170" s="355"/>
      <c r="C170" s="356"/>
      <c r="D170" s="275"/>
      <c r="E170" s="275"/>
      <c r="F170" s="276">
        <f t="shared" si="40"/>
        <v>0</v>
      </c>
      <c r="G170" s="167"/>
      <c r="H170" s="174">
        <f t="shared" si="29"/>
      </c>
      <c r="I170" s="174">
        <f t="shared" si="30"/>
      </c>
      <c r="J170" s="174">
        <f t="shared" si="31"/>
      </c>
      <c r="K170" s="174">
        <f t="shared" si="32"/>
      </c>
      <c r="L170" s="174">
        <f t="shared" si="33"/>
      </c>
      <c r="M170" s="174">
        <f t="shared" si="34"/>
      </c>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row>
    <row r="171" spans="1:47" s="67" customFormat="1" ht="25.5" customHeight="1" hidden="1">
      <c r="A171" s="107" t="s">
        <v>419</v>
      </c>
      <c r="B171" s="355" t="s">
        <v>255</v>
      </c>
      <c r="C171" s="356" t="s">
        <v>161</v>
      </c>
      <c r="D171" s="275">
        <v>-1055547</v>
      </c>
      <c r="E171" s="275">
        <f>SUM(E172:E173)</f>
        <v>0</v>
      </c>
      <c r="F171" s="276">
        <f t="shared" si="40"/>
        <v>-1055547</v>
      </c>
      <c r="G171" s="167">
        <f>IF(OR(D171&lt;&gt;F171,F172&lt;&gt;0),"X","")</f>
      </c>
      <c r="H171" s="174">
        <f t="shared" si="29"/>
        <v>-1055547</v>
      </c>
      <c r="I171" s="174">
        <f t="shared" si="30"/>
        <v>0</v>
      </c>
      <c r="J171" s="174">
        <f t="shared" si="31"/>
        <v>-1055547</v>
      </c>
      <c r="K171" s="174">
        <f t="shared" si="32"/>
      </c>
      <c r="L171" s="174">
        <f t="shared" si="33"/>
      </c>
      <c r="M171" s="174">
        <f t="shared" si="34"/>
      </c>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row>
    <row r="172" spans="1:47" s="67" customFormat="1" ht="12.75" customHeight="1" hidden="1">
      <c r="A172" s="274"/>
      <c r="B172" s="355"/>
      <c r="C172" s="356"/>
      <c r="D172" s="275"/>
      <c r="E172" s="275"/>
      <c r="F172" s="276">
        <f t="shared" si="40"/>
        <v>0</v>
      </c>
      <c r="G172" s="167"/>
      <c r="H172" s="174">
        <f t="shared" si="29"/>
      </c>
      <c r="I172" s="174">
        <f t="shared" si="30"/>
      </c>
      <c r="J172" s="174">
        <f t="shared" si="31"/>
      </c>
      <c r="K172" s="174">
        <f t="shared" si="32"/>
      </c>
      <c r="L172" s="174">
        <f t="shared" si="33"/>
      </c>
      <c r="M172" s="174">
        <f t="shared" si="34"/>
      </c>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row>
    <row r="173" spans="1:47" s="67" customFormat="1" ht="12.75" customHeight="1" hidden="1">
      <c r="A173" s="107"/>
      <c r="B173" s="355"/>
      <c r="C173" s="356"/>
      <c r="D173" s="275"/>
      <c r="E173" s="275"/>
      <c r="F173" s="276">
        <f t="shared" si="40"/>
        <v>0</v>
      </c>
      <c r="G173" s="167"/>
      <c r="H173" s="174">
        <f t="shared" si="29"/>
      </c>
      <c r="I173" s="174">
        <f t="shared" si="30"/>
      </c>
      <c r="J173" s="174">
        <f t="shared" si="31"/>
      </c>
      <c r="K173" s="174">
        <f t="shared" si="32"/>
      </c>
      <c r="L173" s="174">
        <f t="shared" si="33"/>
      </c>
      <c r="M173" s="174">
        <f t="shared" si="34"/>
      </c>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row>
    <row r="174" spans="1:47" s="67" customFormat="1" ht="25.5" customHeight="1" hidden="1">
      <c r="A174" s="274" t="s">
        <v>420</v>
      </c>
      <c r="B174" s="355" t="s">
        <v>256</v>
      </c>
      <c r="C174" s="356" t="s">
        <v>162</v>
      </c>
      <c r="D174" s="275">
        <v>-257592</v>
      </c>
      <c r="E174" s="275">
        <f>SUM(E175:E176)</f>
        <v>0</v>
      </c>
      <c r="F174" s="276">
        <f t="shared" si="40"/>
        <v>-257592</v>
      </c>
      <c r="G174" s="167">
        <f>IF(OR(D174&lt;&gt;F174,F175&lt;&gt;0),"X","")</f>
      </c>
      <c r="H174" s="174">
        <f t="shared" si="29"/>
        <v>-257592</v>
      </c>
      <c r="I174" s="174">
        <f t="shared" si="30"/>
        <v>0</v>
      </c>
      <c r="J174" s="174">
        <f t="shared" si="31"/>
        <v>-257592</v>
      </c>
      <c r="K174" s="174">
        <f t="shared" si="32"/>
      </c>
      <c r="L174" s="174">
        <f t="shared" si="33"/>
      </c>
      <c r="M174" s="174">
        <f t="shared" si="34"/>
      </c>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row>
    <row r="175" spans="1:47" s="67" customFormat="1" ht="12.75" customHeight="1" hidden="1">
      <c r="A175" s="107"/>
      <c r="B175" s="355"/>
      <c r="C175" s="356"/>
      <c r="D175" s="275"/>
      <c r="E175" s="275"/>
      <c r="F175" s="276">
        <f t="shared" si="40"/>
        <v>0</v>
      </c>
      <c r="G175" s="167"/>
      <c r="H175" s="174">
        <f t="shared" si="29"/>
      </c>
      <c r="I175" s="174">
        <f t="shared" si="30"/>
      </c>
      <c r="J175" s="174">
        <f t="shared" si="31"/>
      </c>
      <c r="K175" s="174">
        <f t="shared" si="32"/>
      </c>
      <c r="L175" s="174">
        <f t="shared" si="33"/>
      </c>
      <c r="M175" s="174">
        <f t="shared" si="34"/>
      </c>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row>
    <row r="176" spans="1:47" s="67" customFormat="1" ht="12.75" customHeight="1" hidden="1">
      <c r="A176" s="274"/>
      <c r="B176" s="355"/>
      <c r="C176" s="356"/>
      <c r="D176" s="275"/>
      <c r="E176" s="275"/>
      <c r="F176" s="276">
        <f t="shared" si="40"/>
        <v>0</v>
      </c>
      <c r="G176" s="167"/>
      <c r="H176" s="174">
        <f t="shared" si="29"/>
      </c>
      <c r="I176" s="174">
        <f t="shared" si="30"/>
      </c>
      <c r="J176" s="174">
        <f t="shared" si="31"/>
      </c>
      <c r="K176" s="174">
        <f t="shared" si="32"/>
      </c>
      <c r="L176" s="174">
        <f t="shared" si="33"/>
      </c>
      <c r="M176" s="174">
        <f t="shared" si="34"/>
      </c>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row>
    <row r="177" spans="1:47" s="67" customFormat="1" ht="25.5" customHeight="1" hidden="1">
      <c r="A177" s="107" t="s">
        <v>203</v>
      </c>
      <c r="B177" s="355" t="s">
        <v>257</v>
      </c>
      <c r="C177" s="356" t="s">
        <v>163</v>
      </c>
      <c r="D177" s="275">
        <v>-184679</v>
      </c>
      <c r="E177" s="275">
        <f>SUM(E178:E179)</f>
        <v>0</v>
      </c>
      <c r="F177" s="276">
        <f t="shared" si="40"/>
        <v>-184679</v>
      </c>
      <c r="G177" s="167">
        <f>IF(OR(D177&lt;&gt;F177,F178&lt;&gt;0),"X","")</f>
      </c>
      <c r="H177" s="174">
        <f t="shared" si="29"/>
        <v>-184679</v>
      </c>
      <c r="I177" s="174">
        <f t="shared" si="30"/>
        <v>0</v>
      </c>
      <c r="J177" s="174">
        <f t="shared" si="31"/>
        <v>-184679</v>
      </c>
      <c r="K177" s="174">
        <f t="shared" si="32"/>
      </c>
      <c r="L177" s="174">
        <f t="shared" si="33"/>
      </c>
      <c r="M177" s="174">
        <f t="shared" si="34"/>
      </c>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row>
    <row r="178" spans="1:47" s="67" customFormat="1" ht="12.75" customHeight="1" hidden="1">
      <c r="A178" s="274"/>
      <c r="B178" s="355"/>
      <c r="C178" s="356"/>
      <c r="D178" s="275"/>
      <c r="E178" s="275"/>
      <c r="F178" s="276">
        <f t="shared" si="40"/>
        <v>0</v>
      </c>
      <c r="G178" s="167"/>
      <c r="H178" s="174">
        <f t="shared" si="29"/>
      </c>
      <c r="I178" s="174">
        <f t="shared" si="30"/>
      </c>
      <c r="J178" s="174">
        <f t="shared" si="31"/>
      </c>
      <c r="K178" s="174">
        <f t="shared" si="32"/>
      </c>
      <c r="L178" s="174">
        <f t="shared" si="33"/>
      </c>
      <c r="M178" s="174">
        <f t="shared" si="34"/>
      </c>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row>
    <row r="179" spans="1:47" s="67" customFormat="1" ht="12.75" customHeight="1" hidden="1">
      <c r="A179" s="107"/>
      <c r="B179" s="355"/>
      <c r="C179" s="356"/>
      <c r="D179" s="275"/>
      <c r="E179" s="275"/>
      <c r="F179" s="276">
        <f t="shared" si="40"/>
        <v>0</v>
      </c>
      <c r="G179" s="167"/>
      <c r="H179" s="174">
        <f t="shared" si="29"/>
      </c>
      <c r="I179" s="174">
        <f t="shared" si="30"/>
      </c>
      <c r="J179" s="174">
        <f t="shared" si="31"/>
      </c>
      <c r="K179" s="174">
        <f t="shared" si="32"/>
      </c>
      <c r="L179" s="174">
        <f t="shared" si="33"/>
      </c>
      <c r="M179" s="174">
        <f t="shared" si="34"/>
      </c>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row>
    <row r="180" spans="1:47" s="67" customFormat="1" ht="15" customHeight="1">
      <c r="A180" s="25"/>
      <c r="B180" s="355" t="s">
        <v>35</v>
      </c>
      <c r="C180" s="356"/>
      <c r="D180" s="275"/>
      <c r="E180" s="275"/>
      <c r="F180" s="276"/>
      <c r="G180" s="167"/>
      <c r="H180" s="174">
        <f t="shared" si="29"/>
      </c>
      <c r="I180" s="174">
        <f t="shared" si="30"/>
      </c>
      <c r="J180" s="174">
        <f t="shared" si="31"/>
      </c>
      <c r="K180" s="174">
        <f t="shared" si="32"/>
      </c>
      <c r="L180" s="174">
        <f t="shared" si="33"/>
      </c>
      <c r="M180" s="174">
        <f t="shared" si="34"/>
      </c>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row>
    <row r="181" spans="1:47" s="67" customFormat="1" ht="25.5">
      <c r="A181" s="251" t="s">
        <v>421</v>
      </c>
      <c r="B181" s="83" t="s">
        <v>258</v>
      </c>
      <c r="C181" s="84" t="s">
        <v>167</v>
      </c>
      <c r="D181" s="85">
        <v>-2662732</v>
      </c>
      <c r="E181" s="86">
        <f>SUM(E182:E185)</f>
        <v>288000</v>
      </c>
      <c r="F181" s="87">
        <f aca="true" t="shared" si="41" ref="F181:F189">SUM(D181:E181)</f>
        <v>-2374732</v>
      </c>
      <c r="G181" s="167" t="str">
        <f>IF(OR(D181&lt;&gt;F181,F182&lt;&gt;0),"X","")</f>
        <v>X</v>
      </c>
      <c r="H181" s="174">
        <f t="shared" si="29"/>
        <v>-2662732</v>
      </c>
      <c r="I181" s="174">
        <f t="shared" si="30"/>
        <v>288000</v>
      </c>
      <c r="J181" s="174">
        <f t="shared" si="31"/>
        <v>-2374732</v>
      </c>
      <c r="K181" s="174">
        <f t="shared" si="32"/>
      </c>
      <c r="L181" s="174">
        <f t="shared" si="33"/>
      </c>
      <c r="M181" s="174">
        <f t="shared" si="34"/>
      </c>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row>
    <row r="182" spans="1:47" s="67" customFormat="1" ht="12.75">
      <c r="A182" s="81"/>
      <c r="B182" s="262" t="s">
        <v>456</v>
      </c>
      <c r="C182" s="259" t="s">
        <v>463</v>
      </c>
      <c r="D182" s="89">
        <v>3385000</v>
      </c>
      <c r="E182" s="90">
        <v>-580000</v>
      </c>
      <c r="F182" s="91">
        <f t="shared" si="41"/>
        <v>2805000</v>
      </c>
      <c r="G182" s="167"/>
      <c r="H182" s="174">
        <f t="shared" si="29"/>
      </c>
      <c r="I182" s="174">
        <f t="shared" si="30"/>
      </c>
      <c r="J182" s="174">
        <f t="shared" si="31"/>
      </c>
      <c r="K182" s="174">
        <f t="shared" si="32"/>
      </c>
      <c r="L182" s="174">
        <f t="shared" si="33"/>
      </c>
      <c r="M182" s="174">
        <f t="shared" si="34"/>
      </c>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row>
    <row r="183" spans="1:47" s="67" customFormat="1" ht="12.75">
      <c r="A183" s="25"/>
      <c r="B183" s="262" t="s">
        <v>464</v>
      </c>
      <c r="C183" s="259" t="s">
        <v>465</v>
      </c>
      <c r="D183" s="89">
        <v>1330000</v>
      </c>
      <c r="E183" s="90">
        <v>-87000</v>
      </c>
      <c r="F183" s="91">
        <f t="shared" si="41"/>
        <v>1243000</v>
      </c>
      <c r="G183" s="167"/>
      <c r="H183" s="174"/>
      <c r="I183" s="174"/>
      <c r="J183" s="174"/>
      <c r="K183" s="174"/>
      <c r="L183" s="174"/>
      <c r="M183" s="174"/>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row>
    <row r="184" spans="1:47" s="67" customFormat="1" ht="25.5">
      <c r="A184" s="25"/>
      <c r="B184" s="262" t="s">
        <v>469</v>
      </c>
      <c r="C184" s="259" t="s">
        <v>466</v>
      </c>
      <c r="D184" s="89">
        <v>-90000</v>
      </c>
      <c r="E184" s="90">
        <v>15000</v>
      </c>
      <c r="F184" s="91">
        <f t="shared" si="41"/>
        <v>-75000</v>
      </c>
      <c r="G184" s="167"/>
      <c r="H184" s="174"/>
      <c r="I184" s="174"/>
      <c r="J184" s="174"/>
      <c r="K184" s="174"/>
      <c r="L184" s="174"/>
      <c r="M184" s="174"/>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row>
    <row r="185" spans="1:47" s="67" customFormat="1" ht="12.75">
      <c r="A185" s="25"/>
      <c r="B185" s="262" t="s">
        <v>468</v>
      </c>
      <c r="C185" s="259" t="s">
        <v>470</v>
      </c>
      <c r="D185" s="89">
        <v>-6870000</v>
      </c>
      <c r="E185" s="90">
        <v>940000</v>
      </c>
      <c r="F185" s="91">
        <f t="shared" si="41"/>
        <v>-5930000</v>
      </c>
      <c r="G185" s="167"/>
      <c r="H185" s="174">
        <f t="shared" si="29"/>
      </c>
      <c r="I185" s="174">
        <f t="shared" si="30"/>
      </c>
      <c r="J185" s="174">
        <f t="shared" si="31"/>
      </c>
      <c r="K185" s="174">
        <f t="shared" si="32"/>
      </c>
      <c r="L185" s="174">
        <f t="shared" si="33"/>
      </c>
      <c r="M185" s="174">
        <f t="shared" si="34"/>
      </c>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row>
    <row r="186" spans="1:47" s="67" customFormat="1" ht="45" customHeight="1">
      <c r="A186" s="25"/>
      <c r="B186" s="315"/>
      <c r="C186" s="319" t="s">
        <v>473</v>
      </c>
      <c r="D186" s="316"/>
      <c r="E186" s="317"/>
      <c r="F186" s="318"/>
      <c r="G186" s="167"/>
      <c r="H186" s="174"/>
      <c r="I186" s="174"/>
      <c r="J186" s="174"/>
      <c r="K186" s="174"/>
      <c r="L186" s="174"/>
      <c r="M186" s="174"/>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row>
    <row r="187" spans="1:47" s="67" customFormat="1" ht="25.5">
      <c r="A187" s="25"/>
      <c r="B187" s="83" t="s">
        <v>259</v>
      </c>
      <c r="C187" s="84" t="s">
        <v>168</v>
      </c>
      <c r="D187" s="85">
        <v>-2384253</v>
      </c>
      <c r="E187" s="86">
        <f>SUM(E188:E189)</f>
        <v>-100000</v>
      </c>
      <c r="F187" s="87">
        <f t="shared" si="41"/>
        <v>-2484253</v>
      </c>
      <c r="G187" s="167" t="str">
        <f>IF(OR(D187&lt;&gt;F187,F188&lt;&gt;0),"X","")</f>
        <v>X</v>
      </c>
      <c r="H187" s="174">
        <f t="shared" si="29"/>
        <v>-2384253</v>
      </c>
      <c r="I187" s="174">
        <f t="shared" si="30"/>
        <v>-100000</v>
      </c>
      <c r="J187" s="174">
        <f t="shared" si="31"/>
        <v>-2484253</v>
      </c>
      <c r="K187" s="174">
        <f t="shared" si="32"/>
      </c>
      <c r="L187" s="174">
        <f t="shared" si="33"/>
      </c>
      <c r="M187" s="174">
        <f t="shared" si="34"/>
      </c>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row>
    <row r="188" spans="1:47" s="67" customFormat="1" ht="39.75" customHeight="1">
      <c r="A188" s="251" t="s">
        <v>422</v>
      </c>
      <c r="B188" s="262" t="s">
        <v>467</v>
      </c>
      <c r="C188" s="259" t="s">
        <v>471</v>
      </c>
      <c r="D188" s="89">
        <v>-110000</v>
      </c>
      <c r="E188" s="90">
        <v>-100000</v>
      </c>
      <c r="F188" s="91">
        <f t="shared" si="41"/>
        <v>-210000</v>
      </c>
      <c r="G188" s="167"/>
      <c r="H188" s="174">
        <f t="shared" si="29"/>
      </c>
      <c r="I188" s="174">
        <f t="shared" si="30"/>
      </c>
      <c r="J188" s="174">
        <f t="shared" si="31"/>
      </c>
      <c r="K188" s="174">
        <f t="shared" si="32"/>
      </c>
      <c r="L188" s="174">
        <f t="shared" si="33"/>
      </c>
      <c r="M188" s="174">
        <f t="shared" si="34"/>
      </c>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row>
    <row r="189" spans="1:47" s="67" customFormat="1" ht="12.75" customHeight="1" hidden="1">
      <c r="A189" s="81"/>
      <c r="B189" s="173"/>
      <c r="C189" s="101"/>
      <c r="D189" s="102"/>
      <c r="E189" s="97"/>
      <c r="F189" s="109">
        <f t="shared" si="41"/>
        <v>0</v>
      </c>
      <c r="G189" s="167"/>
      <c r="H189" s="174">
        <f t="shared" si="29"/>
      </c>
      <c r="I189" s="174">
        <f t="shared" si="30"/>
      </c>
      <c r="J189" s="174">
        <f t="shared" si="31"/>
      </c>
      <c r="K189" s="174">
        <f t="shared" si="32"/>
      </c>
      <c r="L189" s="174">
        <f t="shared" si="33"/>
      </c>
      <c r="M189" s="174">
        <f t="shared" si="34"/>
      </c>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row>
    <row r="190" spans="1:47" s="67" customFormat="1" ht="15" customHeight="1">
      <c r="A190" s="165"/>
      <c r="B190" s="355" t="s">
        <v>36</v>
      </c>
      <c r="C190" s="356"/>
      <c r="D190" s="275"/>
      <c r="E190" s="275"/>
      <c r="F190" s="276"/>
      <c r="G190" s="167"/>
      <c r="H190" s="174">
        <f t="shared" si="29"/>
      </c>
      <c r="I190" s="174">
        <f t="shared" si="30"/>
      </c>
      <c r="J190" s="174">
        <f t="shared" si="31"/>
      </c>
      <c r="K190" s="174">
        <f t="shared" si="32"/>
      </c>
      <c r="L190" s="174">
        <f t="shared" si="33"/>
      </c>
      <c r="M190" s="174">
        <f t="shared" si="34"/>
      </c>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row>
    <row r="191" spans="1:47" s="67" customFormat="1" ht="25.5">
      <c r="A191" s="166"/>
      <c r="B191" s="96" t="s">
        <v>260</v>
      </c>
      <c r="C191" s="106" t="s">
        <v>75</v>
      </c>
      <c r="D191" s="85">
        <v>-2608299</v>
      </c>
      <c r="E191" s="86">
        <f>SUM(E192:E195)</f>
        <v>1049000</v>
      </c>
      <c r="F191" s="87">
        <f>D191+E191</f>
        <v>-1559299</v>
      </c>
      <c r="G191" s="167" t="str">
        <f>IF(OR(D191&lt;&gt;F191,F192&lt;&gt;0),"X","")</f>
        <v>X</v>
      </c>
      <c r="H191" s="174">
        <f t="shared" si="29"/>
        <v>-2608299</v>
      </c>
      <c r="I191" s="174">
        <f t="shared" si="30"/>
        <v>1049000</v>
      </c>
      <c r="J191" s="174">
        <f t="shared" si="31"/>
        <v>-1559299</v>
      </c>
      <c r="K191" s="174">
        <f t="shared" si="32"/>
      </c>
      <c r="L191" s="174">
        <f t="shared" si="33"/>
      </c>
      <c r="M191" s="174">
        <f t="shared" si="34"/>
      </c>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row>
    <row r="192" spans="1:47" s="67" customFormat="1" ht="19.5" customHeight="1">
      <c r="A192" s="251" t="s">
        <v>205</v>
      </c>
      <c r="B192" s="266" t="s">
        <v>447</v>
      </c>
      <c r="C192" s="267" t="s">
        <v>76</v>
      </c>
      <c r="D192" s="268">
        <v>-6126457</v>
      </c>
      <c r="E192" s="269">
        <v>1049000</v>
      </c>
      <c r="F192" s="270">
        <f>SUM(D192:E192)</f>
        <v>-5077457</v>
      </c>
      <c r="G192" s="167"/>
      <c r="H192" s="174">
        <f t="shared" si="29"/>
      </c>
      <c r="I192" s="174">
        <f t="shared" si="30"/>
      </c>
      <c r="J192" s="174">
        <f t="shared" si="31"/>
      </c>
      <c r="K192" s="174">
        <f t="shared" si="32"/>
      </c>
      <c r="L192" s="174">
        <f t="shared" si="33"/>
      </c>
      <c r="M192" s="174">
        <f t="shared" si="34"/>
      </c>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row>
    <row r="193" spans="1:47" s="67" customFormat="1" ht="12.75" hidden="1">
      <c r="A193" s="81"/>
      <c r="B193" s="57"/>
      <c r="C193" s="88"/>
      <c r="D193" s="89"/>
      <c r="E193" s="90"/>
      <c r="F193" s="91">
        <f>SUM(D193:E193)</f>
        <v>0</v>
      </c>
      <c r="G193" s="167"/>
      <c r="H193" s="174">
        <f t="shared" si="29"/>
      </c>
      <c r="I193" s="174">
        <f t="shared" si="30"/>
      </c>
      <c r="J193" s="174">
        <f t="shared" si="31"/>
      </c>
      <c r="K193" s="174">
        <f t="shared" si="32"/>
      </c>
      <c r="L193" s="174">
        <f t="shared" si="33"/>
      </c>
      <c r="M193" s="174">
        <f t="shared" si="34"/>
      </c>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row>
    <row r="194" spans="1:47" s="67" customFormat="1" ht="12.75" customHeight="1" hidden="1">
      <c r="A194" s="81"/>
      <c r="B194" s="57"/>
      <c r="C194" s="88"/>
      <c r="D194" s="89"/>
      <c r="E194" s="90"/>
      <c r="F194" s="91">
        <f>SUM(D194:E194)</f>
        <v>0</v>
      </c>
      <c r="G194" s="167"/>
      <c r="H194" s="174">
        <f t="shared" si="29"/>
      </c>
      <c r="I194" s="174">
        <f t="shared" si="30"/>
      </c>
      <c r="J194" s="174">
        <f t="shared" si="31"/>
      </c>
      <c r="K194" s="174">
        <f t="shared" si="32"/>
      </c>
      <c r="L194" s="174">
        <f t="shared" si="33"/>
      </c>
      <c r="M194" s="174">
        <f t="shared" si="34"/>
      </c>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row>
    <row r="195" spans="1:47" s="67" customFormat="1" ht="12.75" customHeight="1" hidden="1">
      <c r="A195" s="81"/>
      <c r="B195" s="57"/>
      <c r="C195" s="88"/>
      <c r="D195" s="89"/>
      <c r="E195" s="90"/>
      <c r="F195" s="91">
        <f>SUM(D195:E195)</f>
        <v>0</v>
      </c>
      <c r="G195" s="167"/>
      <c r="H195" s="174">
        <f t="shared" si="29"/>
      </c>
      <c r="I195" s="174">
        <f t="shared" si="30"/>
      </c>
      <c r="J195" s="174">
        <f t="shared" si="31"/>
      </c>
      <c r="K195" s="174">
        <f t="shared" si="32"/>
      </c>
      <c r="L195" s="174">
        <f t="shared" si="33"/>
      </c>
      <c r="M195" s="174">
        <f t="shared" si="34"/>
      </c>
      <c r="N195" s="3"/>
      <c r="O195" s="3"/>
      <c r="P195" s="3"/>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row>
    <row r="196" spans="1:47" s="66" customFormat="1" ht="15" customHeight="1" hidden="1">
      <c r="A196" s="165"/>
      <c r="B196" s="333" t="s">
        <v>11</v>
      </c>
      <c r="C196" s="357"/>
      <c r="D196" s="193"/>
      <c r="E196" s="193"/>
      <c r="F196" s="194"/>
      <c r="G196" s="169"/>
      <c r="H196" s="174">
        <f t="shared" si="29"/>
      </c>
      <c r="I196" s="174">
        <f t="shared" si="30"/>
      </c>
      <c r="J196" s="174">
        <f t="shared" si="31"/>
      </c>
      <c r="K196" s="174">
        <f t="shared" si="32"/>
      </c>
      <c r="L196" s="174">
        <f t="shared" si="33"/>
      </c>
      <c r="M196" s="174">
        <f t="shared" si="34"/>
      </c>
      <c r="N196" s="82"/>
      <c r="O196" s="82"/>
      <c r="P196" s="82"/>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row>
    <row r="197" spans="1:47" s="67" customFormat="1" ht="15" customHeight="1" hidden="1">
      <c r="A197" s="98" t="s">
        <v>10</v>
      </c>
      <c r="B197" s="328" t="s">
        <v>37</v>
      </c>
      <c r="C197" s="354"/>
      <c r="D197" s="193"/>
      <c r="E197" s="193"/>
      <c r="F197" s="194"/>
      <c r="G197" s="167"/>
      <c r="H197" s="174">
        <f t="shared" si="29"/>
      </c>
      <c r="I197" s="174">
        <f t="shared" si="30"/>
      </c>
      <c r="J197" s="174">
        <f t="shared" si="31"/>
      </c>
      <c r="K197" s="174">
        <f t="shared" si="32"/>
      </c>
      <c r="L197" s="174">
        <f t="shared" si="33"/>
      </c>
      <c r="M197" s="174">
        <f t="shared" si="34"/>
      </c>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row>
    <row r="198" spans="1:47" s="67" customFormat="1" ht="12.75" customHeight="1" hidden="1">
      <c r="A198" s="107"/>
      <c r="B198" s="83" t="s">
        <v>261</v>
      </c>
      <c r="C198" s="84" t="s">
        <v>170</v>
      </c>
      <c r="D198" s="85">
        <v>-583745</v>
      </c>
      <c r="E198" s="86">
        <f>SUM(E199:E200)</f>
        <v>0</v>
      </c>
      <c r="F198" s="87">
        <f>SUM(D198:E198)</f>
        <v>-583745</v>
      </c>
      <c r="G198" s="167">
        <f>IF(OR(D198&lt;&gt;F198,F199&lt;&gt;0),"X","")</f>
      </c>
      <c r="H198" s="174">
        <f t="shared" si="29"/>
        <v>-583745</v>
      </c>
      <c r="I198" s="174">
        <f t="shared" si="30"/>
        <v>0</v>
      </c>
      <c r="J198" s="174">
        <f t="shared" si="31"/>
        <v>-583745</v>
      </c>
      <c r="K198" s="174">
        <f t="shared" si="32"/>
      </c>
      <c r="L198" s="174">
        <f t="shared" si="33"/>
      </c>
      <c r="M198" s="174">
        <f t="shared" si="34"/>
      </c>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row>
    <row r="199" spans="1:47" s="67" customFormat="1" ht="12.75" customHeight="1" hidden="1">
      <c r="A199" s="251" t="s">
        <v>423</v>
      </c>
      <c r="B199" s="57"/>
      <c r="C199" s="88"/>
      <c r="D199" s="89"/>
      <c r="E199" s="90"/>
      <c r="F199" s="91">
        <f>SUM(D199:E199)</f>
        <v>0</v>
      </c>
      <c r="G199" s="167"/>
      <c r="H199" s="174">
        <f t="shared" si="29"/>
      </c>
      <c r="I199" s="174">
        <f t="shared" si="30"/>
      </c>
      <c r="J199" s="174">
        <f t="shared" si="31"/>
      </c>
      <c r="K199" s="174">
        <f t="shared" si="32"/>
      </c>
      <c r="L199" s="174">
        <f t="shared" si="33"/>
      </c>
      <c r="M199" s="174">
        <f t="shared" si="34"/>
      </c>
      <c r="N199" s="3"/>
      <c r="O199" s="3"/>
      <c r="P199" s="3"/>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row>
    <row r="200" spans="1:47" s="67" customFormat="1" ht="12.75" hidden="1">
      <c r="A200" s="81"/>
      <c r="B200" s="57"/>
      <c r="C200" s="88"/>
      <c r="D200" s="89"/>
      <c r="E200" s="90"/>
      <c r="F200" s="91">
        <f>SUM(D200:E200)</f>
        <v>0</v>
      </c>
      <c r="G200" s="167"/>
      <c r="H200" s="174">
        <f t="shared" si="29"/>
      </c>
      <c r="I200" s="174">
        <f t="shared" si="30"/>
      </c>
      <c r="J200" s="174">
        <f t="shared" si="31"/>
      </c>
      <c r="K200" s="174">
        <f t="shared" si="32"/>
      </c>
      <c r="L200" s="174">
        <f t="shared" si="33"/>
      </c>
      <c r="M200" s="174">
        <f t="shared" si="34"/>
      </c>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row>
    <row r="201" spans="1:47" s="67" customFormat="1" ht="15" customHeight="1" hidden="1">
      <c r="A201" s="165"/>
      <c r="B201" s="328" t="s">
        <v>38</v>
      </c>
      <c r="C201" s="354"/>
      <c r="D201" s="193"/>
      <c r="E201" s="193"/>
      <c r="F201" s="194"/>
      <c r="G201" s="167"/>
      <c r="H201" s="174">
        <f t="shared" si="29"/>
      </c>
      <c r="I201" s="174">
        <f t="shared" si="30"/>
      </c>
      <c r="J201" s="174">
        <f t="shared" si="31"/>
      </c>
      <c r="K201" s="174">
        <f t="shared" si="32"/>
      </c>
      <c r="L201" s="174">
        <f t="shared" si="33"/>
      </c>
      <c r="M201" s="174">
        <f t="shared" si="34"/>
      </c>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row>
    <row r="202" spans="1:47" s="67" customFormat="1" ht="25.5" hidden="1">
      <c r="A202" s="166"/>
      <c r="B202" s="83" t="s">
        <v>262</v>
      </c>
      <c r="C202" s="84" t="s">
        <v>173</v>
      </c>
      <c r="D202" s="85">
        <v>-174509</v>
      </c>
      <c r="E202" s="86">
        <f>SUM(E203:E204)</f>
        <v>0</v>
      </c>
      <c r="F202" s="87">
        <f aca="true" t="shared" si="42" ref="F202:F207">SUM(D202:E202)</f>
        <v>-174509</v>
      </c>
      <c r="G202" s="167">
        <f>IF(OR(D202&lt;&gt;F202,F203&lt;&gt;0),"X","")</f>
      </c>
      <c r="H202" s="174">
        <f t="shared" si="29"/>
        <v>-174509</v>
      </c>
      <c r="I202" s="174">
        <f t="shared" si="30"/>
        <v>0</v>
      </c>
      <c r="J202" s="174">
        <f t="shared" si="31"/>
        <v>-174509</v>
      </c>
      <c r="K202" s="174">
        <f t="shared" si="32"/>
      </c>
      <c r="L202" s="174">
        <f t="shared" si="33"/>
      </c>
      <c r="M202" s="174">
        <f t="shared" si="34"/>
      </c>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row>
    <row r="203" spans="1:47" s="67" customFormat="1" ht="12.75" hidden="1">
      <c r="A203" s="251" t="s">
        <v>424</v>
      </c>
      <c r="B203" s="57"/>
      <c r="C203" s="88"/>
      <c r="D203" s="89"/>
      <c r="E203" s="90"/>
      <c r="F203" s="91">
        <f t="shared" si="42"/>
        <v>0</v>
      </c>
      <c r="G203" s="167"/>
      <c r="H203" s="174">
        <f t="shared" si="29"/>
      </c>
      <c r="I203" s="174">
        <f t="shared" si="30"/>
      </c>
      <c r="J203" s="174">
        <f t="shared" si="31"/>
      </c>
      <c r="K203" s="174">
        <f t="shared" si="32"/>
      </c>
      <c r="L203" s="174">
        <f t="shared" si="33"/>
      </c>
      <c r="M203" s="174">
        <f t="shared" si="34"/>
      </c>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row>
    <row r="204" spans="1:47" s="67" customFormat="1" ht="12.75" hidden="1">
      <c r="A204" s="81"/>
      <c r="B204" s="57"/>
      <c r="C204" s="88"/>
      <c r="D204" s="89"/>
      <c r="E204" s="90"/>
      <c r="F204" s="91">
        <f t="shared" si="42"/>
        <v>0</v>
      </c>
      <c r="G204" s="167"/>
      <c r="H204" s="174">
        <f t="shared" si="29"/>
      </c>
      <c r="I204" s="174">
        <f t="shared" si="30"/>
      </c>
      <c r="J204" s="174">
        <f t="shared" si="31"/>
      </c>
      <c r="K204" s="174">
        <f t="shared" si="32"/>
      </c>
      <c r="L204" s="174">
        <f t="shared" si="33"/>
      </c>
      <c r="M204" s="174">
        <f t="shared" si="34"/>
      </c>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row>
    <row r="205" spans="1:47" s="67" customFormat="1" ht="30" customHeight="1" hidden="1">
      <c r="A205" s="25"/>
      <c r="B205" s="83" t="s">
        <v>263</v>
      </c>
      <c r="C205" s="84" t="s">
        <v>69</v>
      </c>
      <c r="D205" s="85">
        <v>-1267737</v>
      </c>
      <c r="E205" s="86">
        <f>SUM(E206:E207)</f>
        <v>0</v>
      </c>
      <c r="F205" s="87">
        <f t="shared" si="42"/>
        <v>-1267737</v>
      </c>
      <c r="G205" s="167">
        <f>IF(OR(D205&lt;&gt;F205,F206&lt;&gt;0),"X","")</f>
      </c>
      <c r="H205" s="174">
        <f t="shared" si="29"/>
        <v>-1267737</v>
      </c>
      <c r="I205" s="174">
        <f t="shared" si="30"/>
        <v>0</v>
      </c>
      <c r="J205" s="174">
        <f t="shared" si="31"/>
        <v>-1267737</v>
      </c>
      <c r="K205" s="174">
        <f t="shared" si="32"/>
      </c>
      <c r="L205" s="174">
        <f t="shared" si="33"/>
      </c>
      <c r="M205" s="174">
        <f t="shared" si="34"/>
      </c>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row>
    <row r="206" spans="1:47" s="67" customFormat="1" ht="12.75" customHeight="1" hidden="1">
      <c r="A206" s="251" t="s">
        <v>425</v>
      </c>
      <c r="B206" s="57"/>
      <c r="C206" s="88"/>
      <c r="D206" s="89"/>
      <c r="E206" s="90"/>
      <c r="F206" s="91">
        <f t="shared" si="42"/>
        <v>0</v>
      </c>
      <c r="G206" s="167"/>
      <c r="H206" s="174">
        <f t="shared" si="29"/>
      </c>
      <c r="I206" s="174">
        <f t="shared" si="30"/>
      </c>
      <c r="J206" s="174">
        <f t="shared" si="31"/>
      </c>
      <c r="K206" s="174">
        <f t="shared" si="32"/>
      </c>
      <c r="L206" s="174">
        <f t="shared" si="33"/>
      </c>
      <c r="M206" s="174">
        <f t="shared" si="34"/>
      </c>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row>
    <row r="207" spans="1:47" s="67" customFormat="1" ht="12.75" hidden="1">
      <c r="A207" s="81"/>
      <c r="B207" s="57"/>
      <c r="C207" s="88"/>
      <c r="D207" s="89"/>
      <c r="E207" s="90"/>
      <c r="F207" s="91">
        <f t="shared" si="42"/>
        <v>0</v>
      </c>
      <c r="G207" s="167"/>
      <c r="H207" s="174">
        <f t="shared" si="29"/>
      </c>
      <c r="I207" s="174">
        <f t="shared" si="30"/>
      </c>
      <c r="J207" s="174">
        <f t="shared" si="31"/>
      </c>
      <c r="K207" s="174">
        <f t="shared" si="32"/>
      </c>
      <c r="L207" s="174">
        <f t="shared" si="33"/>
      </c>
      <c r="M207" s="174">
        <f t="shared" si="34"/>
      </c>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row>
    <row r="208" spans="1:47" s="67" customFormat="1" ht="15" customHeight="1" hidden="1">
      <c r="A208" s="165"/>
      <c r="B208" s="328" t="s">
        <v>39</v>
      </c>
      <c r="C208" s="354"/>
      <c r="D208" s="193"/>
      <c r="E208" s="193"/>
      <c r="F208" s="194"/>
      <c r="G208" s="167"/>
      <c r="H208" s="174">
        <f t="shared" si="29"/>
      </c>
      <c r="I208" s="174">
        <f t="shared" si="30"/>
      </c>
      <c r="J208" s="174">
        <f t="shared" si="31"/>
      </c>
      <c r="K208" s="174">
        <f t="shared" si="32"/>
      </c>
      <c r="L208" s="174">
        <f t="shared" si="33"/>
      </c>
      <c r="M208" s="174">
        <f t="shared" si="34"/>
      </c>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row>
    <row r="209" spans="1:47" s="67" customFormat="1" ht="25.5" hidden="1">
      <c r="A209" s="107"/>
      <c r="B209" s="83" t="s">
        <v>264</v>
      </c>
      <c r="C209" s="84" t="s">
        <v>175</v>
      </c>
      <c r="D209" s="85">
        <v>-98513</v>
      </c>
      <c r="E209" s="86">
        <f>SUM(E210:E211)</f>
        <v>0</v>
      </c>
      <c r="F209" s="87">
        <f>SUM(D209:E209)</f>
        <v>-98513</v>
      </c>
      <c r="G209" s="167">
        <f>IF(OR(D209&lt;&gt;F209,F210&lt;&gt;0),"X","")</f>
      </c>
      <c r="H209" s="174">
        <f aca="true" t="shared" si="43" ref="H209:H232">IF(AND(LEFT($B209,14)="Teilfinanzplan",LEFT($B209,17)&lt;&gt;"Teilfinanzplan
51"),D209,"")</f>
        <v>-98513</v>
      </c>
      <c r="I209" s="174">
        <f aca="true" t="shared" si="44" ref="I209:I232">IF(AND(LEFT($B209,14)="Teilfinanzplan",LEFT($B209,17)&lt;&gt;"Teilfinanzplan
51"),E209,"")</f>
        <v>0</v>
      </c>
      <c r="J209" s="174">
        <f aca="true" t="shared" si="45" ref="J209:J232">IF(AND(LEFT($B209,14)="Teilfinanzplan",LEFT($B209,17)&lt;&gt;"Teilfinanzplan
51"),F209,"")</f>
        <v>-98513</v>
      </c>
      <c r="K209" s="174">
        <f aca="true" t="shared" si="46" ref="K209:K232">IF(LEFT($B209,17)="Teilfinanzplan
51",D209,"")</f>
      </c>
      <c r="L209" s="174">
        <f aca="true" t="shared" si="47" ref="L209:L232">IF(LEFT($B209,17)="Teilfinanzplan
51",E209,"")</f>
      </c>
      <c r="M209" s="174">
        <f aca="true" t="shared" si="48" ref="M209:M232">IF(LEFT($B209,17)="Teilfinanzplan
51",F209,"")</f>
      </c>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row>
    <row r="210" spans="1:47" s="67" customFormat="1" ht="12.75" hidden="1">
      <c r="A210" s="251" t="s">
        <v>290</v>
      </c>
      <c r="B210" s="57"/>
      <c r="C210" s="88"/>
      <c r="D210" s="89"/>
      <c r="E210" s="90"/>
      <c r="F210" s="91">
        <f>SUM(D210:E210)</f>
        <v>0</v>
      </c>
      <c r="G210" s="167"/>
      <c r="H210" s="174">
        <f t="shared" si="43"/>
      </c>
      <c r="I210" s="174">
        <f t="shared" si="44"/>
      </c>
      <c r="J210" s="174">
        <f t="shared" si="45"/>
      </c>
      <c r="K210" s="174">
        <f t="shared" si="46"/>
      </c>
      <c r="L210" s="174">
        <f t="shared" si="47"/>
      </c>
      <c r="M210" s="174">
        <f t="shared" si="48"/>
      </c>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row>
    <row r="211" spans="1:47" s="67" customFormat="1" ht="12.75" hidden="1">
      <c r="A211" s="81"/>
      <c r="B211" s="57"/>
      <c r="C211" s="88"/>
      <c r="D211" s="89"/>
      <c r="E211" s="90"/>
      <c r="F211" s="91">
        <f>SUM(D211:E211)</f>
        <v>0</v>
      </c>
      <c r="G211" s="167"/>
      <c r="H211" s="174">
        <f t="shared" si="43"/>
      </c>
      <c r="I211" s="174">
        <f t="shared" si="44"/>
      </c>
      <c r="J211" s="174">
        <f t="shared" si="45"/>
      </c>
      <c r="K211" s="174">
        <f t="shared" si="46"/>
      </c>
      <c r="L211" s="174">
        <f t="shared" si="47"/>
      </c>
      <c r="M211" s="174">
        <f t="shared" si="48"/>
      </c>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row>
    <row r="212" spans="1:47" s="67" customFormat="1" ht="15" customHeight="1" hidden="1">
      <c r="A212" s="165"/>
      <c r="B212" s="328" t="s">
        <v>40</v>
      </c>
      <c r="C212" s="354"/>
      <c r="D212" s="193"/>
      <c r="E212" s="193"/>
      <c r="F212" s="194"/>
      <c r="G212" s="167"/>
      <c r="H212" s="174">
        <f t="shared" si="43"/>
      </c>
      <c r="I212" s="174">
        <f t="shared" si="44"/>
      </c>
      <c r="J212" s="174">
        <f t="shared" si="45"/>
      </c>
      <c r="K212" s="174">
        <f t="shared" si="46"/>
      </c>
      <c r="L212" s="174">
        <f t="shared" si="47"/>
      </c>
      <c r="M212" s="174">
        <f t="shared" si="48"/>
      </c>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row>
    <row r="213" spans="1:47" s="67" customFormat="1" ht="24" customHeight="1" hidden="1">
      <c r="A213" s="107"/>
      <c r="B213" s="83" t="s">
        <v>265</v>
      </c>
      <c r="C213" s="84" t="s">
        <v>177</v>
      </c>
      <c r="D213" s="85">
        <v>-106834</v>
      </c>
      <c r="E213" s="86">
        <f>SUM(E214:E215)</f>
        <v>0</v>
      </c>
      <c r="F213" s="87">
        <f>SUM(D213:E213)</f>
        <v>-106834</v>
      </c>
      <c r="G213" s="167">
        <f>IF(OR(D213&lt;&gt;F213,F214&lt;&gt;0),"X","")</f>
      </c>
      <c r="H213" s="174">
        <f t="shared" si="43"/>
        <v>-106834</v>
      </c>
      <c r="I213" s="174">
        <f t="shared" si="44"/>
        <v>0</v>
      </c>
      <c r="J213" s="174">
        <f t="shared" si="45"/>
        <v>-106834</v>
      </c>
      <c r="K213" s="174">
        <f t="shared" si="46"/>
      </c>
      <c r="L213" s="174">
        <f t="shared" si="47"/>
      </c>
      <c r="M213" s="174">
        <f t="shared" si="48"/>
      </c>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row>
    <row r="214" spans="1:47" s="67" customFormat="1" ht="12.75" customHeight="1" hidden="1">
      <c r="A214" s="251" t="s">
        <v>292</v>
      </c>
      <c r="B214" s="57"/>
      <c r="C214" s="88"/>
      <c r="D214" s="89"/>
      <c r="E214" s="90"/>
      <c r="F214" s="91">
        <f>SUM(D214:E214)</f>
        <v>0</v>
      </c>
      <c r="G214" s="167"/>
      <c r="H214" s="174">
        <f t="shared" si="43"/>
      </c>
      <c r="I214" s="174">
        <f t="shared" si="44"/>
      </c>
      <c r="J214" s="174">
        <f t="shared" si="45"/>
      </c>
      <c r="K214" s="174">
        <f t="shared" si="46"/>
      </c>
      <c r="L214" s="174">
        <f t="shared" si="47"/>
      </c>
      <c r="M214" s="174">
        <f t="shared" si="48"/>
      </c>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row>
    <row r="215" spans="1:47" s="67" customFormat="1" ht="12.75" hidden="1">
      <c r="A215" s="81"/>
      <c r="B215" s="57"/>
      <c r="C215" s="88"/>
      <c r="D215" s="89"/>
      <c r="E215" s="90"/>
      <c r="F215" s="91">
        <f>SUM(D215:E215)</f>
        <v>0</v>
      </c>
      <c r="G215" s="167"/>
      <c r="H215" s="174">
        <f t="shared" si="43"/>
      </c>
      <c r="I215" s="174">
        <f t="shared" si="44"/>
      </c>
      <c r="J215" s="174">
        <f t="shared" si="45"/>
      </c>
      <c r="K215" s="174">
        <f t="shared" si="46"/>
      </c>
      <c r="L215" s="174">
        <f t="shared" si="47"/>
      </c>
      <c r="M215" s="174">
        <f t="shared" si="48"/>
      </c>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row>
    <row r="216" spans="1:47" s="67" customFormat="1" ht="15" customHeight="1" hidden="1">
      <c r="A216" s="165"/>
      <c r="B216" s="328" t="s">
        <v>41</v>
      </c>
      <c r="C216" s="354"/>
      <c r="D216" s="193"/>
      <c r="E216" s="193"/>
      <c r="F216" s="194"/>
      <c r="G216" s="167"/>
      <c r="H216" s="174">
        <f t="shared" si="43"/>
      </c>
      <c r="I216" s="174">
        <f t="shared" si="44"/>
      </c>
      <c r="J216" s="174">
        <f t="shared" si="45"/>
      </c>
      <c r="K216" s="174">
        <f t="shared" si="46"/>
      </c>
      <c r="L216" s="174">
        <f t="shared" si="47"/>
      </c>
      <c r="M216" s="174">
        <f t="shared" si="48"/>
      </c>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row>
    <row r="217" spans="1:47" s="67" customFormat="1" ht="25.5" customHeight="1" hidden="1">
      <c r="A217" s="107"/>
      <c r="B217" s="83" t="s">
        <v>266</v>
      </c>
      <c r="C217" s="84" t="s">
        <v>179</v>
      </c>
      <c r="D217" s="85">
        <v>-160441</v>
      </c>
      <c r="E217" s="86">
        <f>SUM(E218:E219)</f>
        <v>0</v>
      </c>
      <c r="F217" s="87">
        <f>SUM(D217:E217)</f>
        <v>-160441</v>
      </c>
      <c r="G217" s="167">
        <f>IF(OR(D217&lt;&gt;F217,F218&lt;&gt;0),"X","")</f>
      </c>
      <c r="H217" s="174">
        <f t="shared" si="43"/>
        <v>-160441</v>
      </c>
      <c r="I217" s="174">
        <f t="shared" si="44"/>
        <v>0</v>
      </c>
      <c r="J217" s="174">
        <f t="shared" si="45"/>
        <v>-160441</v>
      </c>
      <c r="K217" s="174">
        <f t="shared" si="46"/>
      </c>
      <c r="L217" s="174">
        <f t="shared" si="47"/>
      </c>
      <c r="M217" s="174">
        <f t="shared" si="48"/>
      </c>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row>
    <row r="218" spans="1:47" s="67" customFormat="1" ht="12.75" customHeight="1" hidden="1">
      <c r="A218" s="251" t="s">
        <v>426</v>
      </c>
      <c r="B218" s="57"/>
      <c r="C218" s="88"/>
      <c r="D218" s="89"/>
      <c r="E218" s="90"/>
      <c r="F218" s="91">
        <f>SUM(D218:E218)</f>
        <v>0</v>
      </c>
      <c r="G218" s="167"/>
      <c r="H218" s="174">
        <f t="shared" si="43"/>
      </c>
      <c r="I218" s="174">
        <f t="shared" si="44"/>
      </c>
      <c r="J218" s="174">
        <f t="shared" si="45"/>
      </c>
      <c r="K218" s="174">
        <f t="shared" si="46"/>
      </c>
      <c r="L218" s="174">
        <f t="shared" si="47"/>
      </c>
      <c r="M218" s="174">
        <f t="shared" si="48"/>
      </c>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row>
    <row r="219" spans="1:47" s="67" customFormat="1" ht="12.75" hidden="1">
      <c r="A219" s="81"/>
      <c r="B219" s="57"/>
      <c r="C219" s="88"/>
      <c r="D219" s="89"/>
      <c r="E219" s="90"/>
      <c r="F219" s="91">
        <f>SUM(D219:E219)</f>
        <v>0</v>
      </c>
      <c r="G219" s="167"/>
      <c r="H219" s="174">
        <f t="shared" si="43"/>
      </c>
      <c r="I219" s="174">
        <f t="shared" si="44"/>
      </c>
      <c r="J219" s="174">
        <f t="shared" si="45"/>
      </c>
      <c r="K219" s="174">
        <f t="shared" si="46"/>
      </c>
      <c r="L219" s="174">
        <f t="shared" si="47"/>
      </c>
      <c r="M219" s="174">
        <f t="shared" si="48"/>
      </c>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row>
    <row r="220" spans="1:47" s="67" customFormat="1" ht="15" customHeight="1" hidden="1">
      <c r="A220" s="165"/>
      <c r="B220" s="328" t="s">
        <v>180</v>
      </c>
      <c r="C220" s="354"/>
      <c r="D220" s="193"/>
      <c r="E220" s="193"/>
      <c r="F220" s="194"/>
      <c r="G220" s="167"/>
      <c r="H220" s="174">
        <f t="shared" si="43"/>
      </c>
      <c r="I220" s="174">
        <f t="shared" si="44"/>
      </c>
      <c r="J220" s="174">
        <f t="shared" si="45"/>
      </c>
      <c r="K220" s="174">
        <f t="shared" si="46"/>
      </c>
      <c r="L220" s="174">
        <f t="shared" si="47"/>
      </c>
      <c r="M220" s="174">
        <f t="shared" si="48"/>
      </c>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row>
    <row r="221" spans="1:47" s="67" customFormat="1" ht="24.75" customHeight="1" hidden="1">
      <c r="A221" s="107"/>
      <c r="B221" s="83" t="s">
        <v>267</v>
      </c>
      <c r="C221" s="84" t="s">
        <v>182</v>
      </c>
      <c r="D221" s="85">
        <v>-259894</v>
      </c>
      <c r="E221" s="86">
        <f>SUM(E222:E223)</f>
        <v>0</v>
      </c>
      <c r="F221" s="87">
        <f>SUM(D221:E221)</f>
        <v>-259894</v>
      </c>
      <c r="G221" s="167">
        <f>IF(OR(D221&lt;&gt;F221,F222&lt;&gt;0),"X","")</f>
      </c>
      <c r="H221" s="174">
        <f t="shared" si="43"/>
        <v>-259894</v>
      </c>
      <c r="I221" s="174">
        <f t="shared" si="44"/>
        <v>0</v>
      </c>
      <c r="J221" s="174">
        <f t="shared" si="45"/>
        <v>-259894</v>
      </c>
      <c r="K221" s="174">
        <f t="shared" si="46"/>
      </c>
      <c r="L221" s="174">
        <f t="shared" si="47"/>
      </c>
      <c r="M221" s="174">
        <f t="shared" si="48"/>
      </c>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row>
    <row r="222" spans="1:47" s="67" customFormat="1" ht="12.75" customHeight="1" hidden="1">
      <c r="A222" s="251" t="s">
        <v>427</v>
      </c>
      <c r="B222" s="57"/>
      <c r="C222" s="88"/>
      <c r="D222" s="89"/>
      <c r="E222" s="90"/>
      <c r="F222" s="91">
        <f>SUM(D222:E222)</f>
        <v>0</v>
      </c>
      <c r="G222" s="167"/>
      <c r="H222" s="174">
        <f t="shared" si="43"/>
      </c>
      <c r="I222" s="174">
        <f t="shared" si="44"/>
      </c>
      <c r="J222" s="174">
        <f t="shared" si="45"/>
      </c>
      <c r="K222" s="174">
        <f t="shared" si="46"/>
      </c>
      <c r="L222" s="174">
        <f t="shared" si="47"/>
      </c>
      <c r="M222" s="174">
        <f t="shared" si="48"/>
      </c>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row>
    <row r="223" spans="1:47" s="67" customFormat="1" ht="12.75" customHeight="1" hidden="1">
      <c r="A223" s="81"/>
      <c r="B223" s="57"/>
      <c r="C223" s="88"/>
      <c r="D223" s="89"/>
      <c r="E223" s="90"/>
      <c r="F223" s="91">
        <f>SUM(D223:E223)</f>
        <v>0</v>
      </c>
      <c r="G223" s="167"/>
      <c r="H223" s="174">
        <f t="shared" si="43"/>
      </c>
      <c r="I223" s="174">
        <f t="shared" si="44"/>
      </c>
      <c r="J223" s="174">
        <f t="shared" si="45"/>
      </c>
      <c r="K223" s="174">
        <f t="shared" si="46"/>
      </c>
      <c r="L223" s="174">
        <f t="shared" si="47"/>
      </c>
      <c r="M223" s="174">
        <f t="shared" si="48"/>
      </c>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row>
    <row r="224" spans="1:47" s="66" customFormat="1" ht="14.25" customHeight="1">
      <c r="A224" s="165"/>
      <c r="B224" s="355" t="s">
        <v>13</v>
      </c>
      <c r="C224" s="356"/>
      <c r="D224" s="275"/>
      <c r="E224" s="275"/>
      <c r="F224" s="276"/>
      <c r="G224" s="169"/>
      <c r="H224" s="174">
        <f t="shared" si="43"/>
      </c>
      <c r="I224" s="174">
        <f t="shared" si="44"/>
      </c>
      <c r="J224" s="174">
        <f t="shared" si="45"/>
      </c>
      <c r="K224" s="174">
        <f t="shared" si="46"/>
      </c>
      <c r="L224" s="174">
        <f t="shared" si="47"/>
      </c>
      <c r="M224" s="174">
        <f t="shared" si="48"/>
      </c>
      <c r="N224" s="82"/>
      <c r="O224" s="82"/>
      <c r="P224" s="82"/>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row>
    <row r="225" spans="1:47" s="67" customFormat="1" ht="15" customHeight="1">
      <c r="A225" s="274" t="s">
        <v>12</v>
      </c>
      <c r="B225" s="355" t="s">
        <v>183</v>
      </c>
      <c r="C225" s="356"/>
      <c r="D225" s="275"/>
      <c r="E225" s="275"/>
      <c r="F225" s="276"/>
      <c r="G225" s="167"/>
      <c r="H225" s="174">
        <f t="shared" si="43"/>
      </c>
      <c r="I225" s="174">
        <f t="shared" si="44"/>
      </c>
      <c r="J225" s="174">
        <f t="shared" si="45"/>
      </c>
      <c r="K225" s="174">
        <f t="shared" si="46"/>
      </c>
      <c r="L225" s="174">
        <f t="shared" si="47"/>
      </c>
      <c r="M225" s="174">
        <f t="shared" si="48"/>
      </c>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row>
    <row r="226" spans="1:47" s="67" customFormat="1" ht="25.5">
      <c r="A226" s="107"/>
      <c r="B226" s="83" t="s">
        <v>268</v>
      </c>
      <c r="C226" s="84" t="s">
        <v>185</v>
      </c>
      <c r="D226" s="85">
        <v>96217941</v>
      </c>
      <c r="E226" s="86">
        <f>SUM(E227:E233)</f>
        <v>-2917405</v>
      </c>
      <c r="F226" s="87">
        <f>SUM(D226:E226)</f>
        <v>93300536</v>
      </c>
      <c r="G226" s="167" t="str">
        <f>IF(OR(D226&lt;&gt;F226,F227&lt;&gt;0),"X","")</f>
        <v>X</v>
      </c>
      <c r="H226" s="174">
        <f t="shared" si="43"/>
        <v>96217941</v>
      </c>
      <c r="I226" s="174">
        <f t="shared" si="44"/>
        <v>-2917405</v>
      </c>
      <c r="J226" s="174">
        <f t="shared" si="45"/>
        <v>93300536</v>
      </c>
      <c r="K226" s="174">
        <f t="shared" si="46"/>
      </c>
      <c r="L226" s="174">
        <f t="shared" si="47"/>
      </c>
      <c r="M226" s="174">
        <f t="shared" si="48"/>
      </c>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row>
    <row r="227" spans="1:47" s="67" customFormat="1" ht="12.75">
      <c r="A227" s="251" t="s">
        <v>459</v>
      </c>
      <c r="B227" s="277" t="s">
        <v>448</v>
      </c>
      <c r="C227" s="267" t="s">
        <v>377</v>
      </c>
      <c r="D227" s="268">
        <v>25676986</v>
      </c>
      <c r="E227" s="269">
        <v>2053648</v>
      </c>
      <c r="F227" s="270">
        <f>SUM(D227:E227)</f>
        <v>27730634</v>
      </c>
      <c r="G227" s="167"/>
      <c r="H227" s="174">
        <f t="shared" si="43"/>
      </c>
      <c r="I227" s="174">
        <f t="shared" si="44"/>
      </c>
      <c r="J227" s="174">
        <f t="shared" si="45"/>
      </c>
      <c r="K227" s="174">
        <f t="shared" si="46"/>
      </c>
      <c r="L227" s="174">
        <f t="shared" si="47"/>
      </c>
      <c r="M227" s="174">
        <f t="shared" si="48"/>
      </c>
      <c r="N227" s="3"/>
      <c r="O227" s="3"/>
      <c r="P227" s="3"/>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row>
    <row r="228" spans="1:47" s="67" customFormat="1" ht="12.75">
      <c r="A228" s="81"/>
      <c r="B228" s="277" t="s">
        <v>449</v>
      </c>
      <c r="C228" s="267" t="s">
        <v>378</v>
      </c>
      <c r="D228" s="268">
        <v>75351161</v>
      </c>
      <c r="E228" s="269">
        <v>-6179738</v>
      </c>
      <c r="F228" s="270">
        <f>SUM(D228:E228)</f>
        <v>69171423</v>
      </c>
      <c r="G228" s="167"/>
      <c r="H228" s="174">
        <f t="shared" si="43"/>
      </c>
      <c r="I228" s="174">
        <f t="shared" si="44"/>
      </c>
      <c r="J228" s="174">
        <f t="shared" si="45"/>
      </c>
      <c r="K228" s="174">
        <f t="shared" si="46"/>
      </c>
      <c r="L228" s="174">
        <f t="shared" si="47"/>
      </c>
      <c r="M228" s="174">
        <f t="shared" si="48"/>
      </c>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row>
    <row r="229" spans="1:47" s="67" customFormat="1" ht="12.75">
      <c r="A229" s="81"/>
      <c r="B229" s="277" t="s">
        <v>450</v>
      </c>
      <c r="C229" s="267" t="s">
        <v>379</v>
      </c>
      <c r="D229" s="268"/>
      <c r="E229" s="269"/>
      <c r="F229" s="270">
        <f>SUM(D229+E229)</f>
        <v>0</v>
      </c>
      <c r="G229" s="167"/>
      <c r="H229" s="174">
        <f>IF(AND(LEFT($B229,14)="Teilfinanzplan",LEFT($B229,17)&lt;&gt;"Teilfinanzplan
51"),D229,"")</f>
      </c>
      <c r="I229" s="174">
        <f>IF(AND(LEFT($B229,14)="Teilfinanzplan",LEFT($B229,17)&lt;&gt;"Teilfinanzplan
51"),E229,"")</f>
      </c>
      <c r="J229" s="174">
        <f>IF(AND(LEFT($B229,14)="Teilfinanzplan",LEFT($B229,17)&lt;&gt;"Teilfinanzplan
51"),F229,"")</f>
      </c>
      <c r="K229" s="174">
        <f>IF(LEFT($B229,17)="Teilfinanzplan
51",D229,"")</f>
      </c>
      <c r="L229" s="174">
        <f>IF(LEFT($B229,17)="Teilfinanzplan
51",E229,"")</f>
      </c>
      <c r="M229" s="174">
        <f>IF(LEFT($B229,17)="Teilfinanzplan
51",F229,"")</f>
      </c>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row>
    <row r="230" spans="1:47" s="67" customFormat="1" ht="12.75">
      <c r="A230" s="81"/>
      <c r="B230" s="277" t="s">
        <v>456</v>
      </c>
      <c r="C230" s="267" t="s">
        <v>457</v>
      </c>
      <c r="D230" s="268">
        <v>537934</v>
      </c>
      <c r="E230" s="269">
        <v>23511</v>
      </c>
      <c r="F230" s="270">
        <f>SUM(D230+E230)</f>
        <v>561445</v>
      </c>
      <c r="G230" s="167"/>
      <c r="H230" s="174"/>
      <c r="I230" s="174"/>
      <c r="J230" s="174">
        <f>IF(AND(LEFT($B230,14)="Teilfinanzplan",LEFT($B230,17)&lt;&gt;"Teilfinanzplan
51"),F230,"")</f>
      </c>
      <c r="K230" s="174"/>
      <c r="L230" s="174"/>
      <c r="M230" s="174">
        <f>IF(LEFT($B230,17)="Teilfinanzplan
51",F230,"")</f>
      </c>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row>
    <row r="231" spans="1:47" s="67" customFormat="1" ht="12.75">
      <c r="A231" s="81"/>
      <c r="B231" s="277" t="s">
        <v>456</v>
      </c>
      <c r="C231" s="267" t="s">
        <v>455</v>
      </c>
      <c r="D231" s="268">
        <v>477400</v>
      </c>
      <c r="E231" s="269">
        <v>6585</v>
      </c>
      <c r="F231" s="270">
        <f>SUM(D231+E231)</f>
        <v>483985</v>
      </c>
      <c r="G231" s="167"/>
      <c r="H231" s="174">
        <f>IF(AND(LEFT($B231,14)="Teilfinanzplan",LEFT($B231,17)&lt;&gt;"Teilfinanzplan
51"),D231,"")</f>
      </c>
      <c r="I231" s="174">
        <f>IF(AND(LEFT($B231,14)="Teilfinanzplan",LEFT($B231,17)&lt;&gt;"Teilfinanzplan
51"),E231,"")</f>
      </c>
      <c r="J231" s="174"/>
      <c r="K231" s="174">
        <f>IF(LEFT($B231,17)="Teilfinanzplan
51",D231,"")</f>
      </c>
      <c r="L231" s="174">
        <f>IF(LEFT($B231,17)="Teilfinanzplan
51",E231,"")</f>
      </c>
      <c r="M231" s="174"/>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row>
    <row r="232" spans="1:47" s="67" customFormat="1" ht="18" customHeight="1">
      <c r="A232" s="81"/>
      <c r="B232" s="277" t="s">
        <v>451</v>
      </c>
      <c r="C232" s="267" t="s">
        <v>369</v>
      </c>
      <c r="D232" s="268">
        <v>-36579742</v>
      </c>
      <c r="E232" s="269">
        <v>1018589</v>
      </c>
      <c r="F232" s="270">
        <f>SUM(D232+E232)</f>
        <v>-35561153</v>
      </c>
      <c r="G232" s="167"/>
      <c r="H232" s="174">
        <f t="shared" si="43"/>
      </c>
      <c r="I232" s="174">
        <f t="shared" si="44"/>
      </c>
      <c r="J232" s="174">
        <f t="shared" si="45"/>
      </c>
      <c r="K232" s="174">
        <f t="shared" si="46"/>
      </c>
      <c r="L232" s="174">
        <f t="shared" si="47"/>
      </c>
      <c r="M232" s="174">
        <f t="shared" si="48"/>
      </c>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row>
    <row r="233" spans="1:47" s="67" customFormat="1" ht="64.5" thickBot="1">
      <c r="A233" s="81"/>
      <c r="B233" s="265" t="s">
        <v>442</v>
      </c>
      <c r="C233" s="259" t="s">
        <v>443</v>
      </c>
      <c r="D233" s="89"/>
      <c r="E233" s="90">
        <v>160000</v>
      </c>
      <c r="F233" s="91">
        <f>SUM(D233+E233)</f>
        <v>160000</v>
      </c>
      <c r="G233" s="170"/>
      <c r="H233" s="174">
        <f>IF(AND(LEFT($B233,16)="Teilergebnisplan",LEFT($B233,19)&lt;&gt;"Teilergebnisplan
51"),D233,"")</f>
      </c>
      <c r="I233" s="174"/>
      <c r="J233" s="174">
        <f>IF(AND(LEFT($B233,16)="Teilergebnisplan",LEFT($B233,19)&lt;&gt;"Teilergebnisplan
51"),F233,"")</f>
      </c>
      <c r="K233" s="174">
        <f>IF(LEFT($B233,19)="Teilergebnisplan
51",D233,"")</f>
      </c>
      <c r="L233" s="174">
        <f>IF(LEFT($B233,19)="Teilergebnisplan
51",E233,"")</f>
      </c>
      <c r="M233" s="174">
        <f>IF(LEFT($B233,19)="Teilergebnisplan
51",F233,"")</f>
      </c>
      <c r="N233"/>
      <c r="O233"/>
      <c r="P233"/>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row>
    <row r="234" spans="1:47" s="67" customFormat="1" ht="18" customHeight="1">
      <c r="A234" s="272"/>
      <c r="B234"/>
      <c r="C234"/>
      <c r="G234" s="170"/>
      <c r="H234" s="176">
        <f aca="true" t="shared" si="49" ref="H234:M234">SUM(H8:H233)</f>
        <v>23202726</v>
      </c>
      <c r="I234" s="177">
        <f t="shared" si="49"/>
        <v>-1064184</v>
      </c>
      <c r="J234" s="178">
        <f t="shared" si="49"/>
        <v>22138542</v>
      </c>
      <c r="K234" s="176">
        <f t="shared" si="49"/>
        <v>-26341158</v>
      </c>
      <c r="L234" s="177">
        <f t="shared" si="49"/>
        <v>0</v>
      </c>
      <c r="M234" s="196">
        <f t="shared" si="49"/>
        <v>-26341158</v>
      </c>
      <c r="N234" s="176">
        <f>SUM(H8:H233,K8:K233)</f>
        <v>-3138432</v>
      </c>
      <c r="O234" s="177">
        <f>SUM(I8:I233,L8:L233)</f>
        <v>-1064184</v>
      </c>
      <c r="P234" s="178">
        <f>SUM(J8:J233,M8:M233)</f>
        <v>-4202616</v>
      </c>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row>
    <row r="235" spans="1:16" ht="24" customHeight="1" thickBot="1">
      <c r="A235" s="37"/>
      <c r="B235" s="106"/>
      <c r="C235" s="242" t="s">
        <v>72</v>
      </c>
      <c r="D235" s="161"/>
      <c r="E235" s="161"/>
      <c r="F235" s="103"/>
      <c r="H235" s="197" t="s">
        <v>1</v>
      </c>
      <c r="I235" s="198" t="s">
        <v>186</v>
      </c>
      <c r="J235" s="199" t="s">
        <v>2</v>
      </c>
      <c r="K235" s="197" t="s">
        <v>1</v>
      </c>
      <c r="L235" s="198" t="s">
        <v>186</v>
      </c>
      <c r="M235" s="200" t="s">
        <v>2</v>
      </c>
      <c r="N235" s="179" t="s">
        <v>1</v>
      </c>
      <c r="O235" s="180" t="s">
        <v>186</v>
      </c>
      <c r="P235" s="181" t="s">
        <v>2</v>
      </c>
    </row>
    <row r="236" spans="1:16" ht="26.25" thickBot="1">
      <c r="A236" s="76"/>
      <c r="B236" s="278" t="s">
        <v>51</v>
      </c>
      <c r="C236" s="279" t="s">
        <v>460</v>
      </c>
      <c r="D236" s="280">
        <f>N234+3</f>
        <v>-3138429</v>
      </c>
      <c r="E236" s="281">
        <f>+O234</f>
        <v>-1064184</v>
      </c>
      <c r="F236" s="282">
        <f>SUM(D236+E236)</f>
        <v>-4202613</v>
      </c>
      <c r="H236" s="201" t="s">
        <v>295</v>
      </c>
      <c r="I236" s="202"/>
      <c r="J236" s="203"/>
      <c r="K236" s="201" t="s">
        <v>294</v>
      </c>
      <c r="L236" s="202"/>
      <c r="M236" s="203"/>
      <c r="N236" s="201" t="s">
        <v>210</v>
      </c>
      <c r="O236" s="202"/>
      <c r="P236" s="203"/>
    </row>
    <row r="237" spans="1:6" ht="38.25">
      <c r="A237" s="81" t="s">
        <v>71</v>
      </c>
      <c r="B237" s="283" t="s">
        <v>48</v>
      </c>
      <c r="C237" s="284" t="s">
        <v>296</v>
      </c>
      <c r="D237" s="280">
        <v>-1888200</v>
      </c>
      <c r="E237" s="281">
        <v>0</v>
      </c>
      <c r="F237" s="282">
        <f>SUM(D237+E237)</f>
        <v>-1888200</v>
      </c>
    </row>
    <row r="238" spans="1:6" ht="12.75">
      <c r="A238" s="104"/>
      <c r="B238" s="285" t="s">
        <v>46</v>
      </c>
      <c r="C238" s="286" t="s">
        <v>45</v>
      </c>
      <c r="D238" s="287">
        <f>D236+D237</f>
        <v>-5026629</v>
      </c>
      <c r="E238" s="288">
        <f>E236</f>
        <v>-1064184</v>
      </c>
      <c r="F238" s="282">
        <f>SUM(D238+E238)</f>
        <v>-6090813</v>
      </c>
    </row>
    <row r="239" spans="1:16" ht="12.75">
      <c r="A239" s="104"/>
      <c r="B239" s="289" t="s">
        <v>376</v>
      </c>
      <c r="C239" s="290" t="s">
        <v>49</v>
      </c>
      <c r="D239" s="291">
        <v>13288646</v>
      </c>
      <c r="E239" s="292">
        <v>0</v>
      </c>
      <c r="F239" s="282">
        <f>SUM(D239+E239)</f>
        <v>13288646</v>
      </c>
      <c r="H239" s="110"/>
      <c r="I239" s="110"/>
      <c r="J239" s="110"/>
      <c r="K239" s="110"/>
      <c r="L239" s="110"/>
      <c r="M239" s="110"/>
      <c r="N239" s="110"/>
      <c r="O239" s="110"/>
      <c r="P239" s="110"/>
    </row>
    <row r="240" spans="1:6" ht="15" customHeight="1">
      <c r="A240" s="323"/>
      <c r="B240" s="271" t="s">
        <v>458</v>
      </c>
      <c r="C240" s="245" t="s">
        <v>47</v>
      </c>
      <c r="D240" s="246">
        <f>SUM(D238:D239)</f>
        <v>8262017</v>
      </c>
      <c r="E240" s="26">
        <f>E236</f>
        <v>-1064184</v>
      </c>
      <c r="F240" s="26">
        <f>SUM(F238:F239)</f>
        <v>7197833</v>
      </c>
    </row>
    <row r="241" spans="1:6" ht="12.75">
      <c r="A241" s="35"/>
      <c r="B241" s="62"/>
      <c r="C241" s="42"/>
      <c r="D241" s="43"/>
      <c r="E241" s="41"/>
      <c r="F241" s="41"/>
    </row>
    <row r="242" spans="1:6" ht="12.75">
      <c r="A242" s="60"/>
      <c r="B242" s="62"/>
      <c r="C242" s="63"/>
      <c r="D242" s="64"/>
      <c r="E242" s="65"/>
      <c r="F242" s="65"/>
    </row>
    <row r="243" spans="1:6" ht="12.75">
      <c r="A243" s="60"/>
      <c r="B243" s="62"/>
      <c r="C243" s="132"/>
      <c r="D243" s="162"/>
      <c r="E243" s="162"/>
      <c r="F243" s="162"/>
    </row>
    <row r="244" spans="1:6" ht="12.75">
      <c r="A244" s="60"/>
      <c r="B244" s="62"/>
      <c r="C244" s="163"/>
      <c r="D244" s="162"/>
      <c r="E244" s="162"/>
      <c r="F244" s="162"/>
    </row>
    <row r="245" spans="1:6" ht="12.75">
      <c r="A245" s="60"/>
      <c r="B245" s="62"/>
      <c r="C245" s="163"/>
      <c r="D245" s="162"/>
      <c r="E245" s="162"/>
      <c r="F245" s="162"/>
    </row>
    <row r="246" spans="1:6" ht="12.75">
      <c r="A246" s="60"/>
      <c r="B246" s="62"/>
      <c r="C246" s="163"/>
      <c r="D246" s="162"/>
      <c r="E246" s="162"/>
      <c r="F246" s="162"/>
    </row>
    <row r="247" spans="1:6" ht="15.75">
      <c r="A247" s="60"/>
      <c r="B247" s="62"/>
      <c r="C247" s="61"/>
      <c r="D247" s="361"/>
      <c r="E247" s="361"/>
      <c r="F247" s="164"/>
    </row>
    <row r="248" spans="1:16" ht="12.75" hidden="1">
      <c r="A248" s="60"/>
      <c r="B248" s="62"/>
      <c r="C248" s="42"/>
      <c r="D248" s="132"/>
      <c r="E248" s="132"/>
      <c r="F248" s="133"/>
      <c r="H248"/>
      <c r="I248"/>
      <c r="J248"/>
      <c r="K248"/>
      <c r="L248"/>
      <c r="M248"/>
      <c r="N248"/>
      <c r="O248"/>
      <c r="P248"/>
    </row>
    <row r="249" spans="1:16" ht="12.75" hidden="1">
      <c r="A249" s="60"/>
      <c r="B249" s="59"/>
      <c r="C249" s="33"/>
      <c r="D249" s="34">
        <v>26707000</v>
      </c>
      <c r="E249" s="34">
        <f>E251</f>
        <v>-57000</v>
      </c>
      <c r="F249" s="34">
        <f>D249-E249</f>
        <v>26764000</v>
      </c>
      <c r="H249"/>
      <c r="I249"/>
      <c r="J249"/>
      <c r="K249"/>
      <c r="L249"/>
      <c r="M249"/>
      <c r="N249"/>
      <c r="O249"/>
      <c r="P249"/>
    </row>
    <row r="250" spans="1:16" ht="12.75" hidden="1">
      <c r="A250" s="322" t="s">
        <v>14</v>
      </c>
      <c r="B250" s="320" t="s">
        <v>17</v>
      </c>
      <c r="C250" s="56" t="s">
        <v>16</v>
      </c>
      <c r="D250" s="44"/>
      <c r="E250" s="27"/>
      <c r="F250" s="29"/>
      <c r="H250"/>
      <c r="I250"/>
      <c r="J250"/>
      <c r="K250"/>
      <c r="L250"/>
      <c r="M250"/>
      <c r="N250"/>
      <c r="O250"/>
      <c r="P250"/>
    </row>
    <row r="251" spans="1:6" ht="51" hidden="1">
      <c r="A251" s="55"/>
      <c r="B251" s="321"/>
      <c r="C251" s="54" t="s">
        <v>23</v>
      </c>
      <c r="D251" s="44"/>
      <c r="E251" s="27">
        <v>-57000</v>
      </c>
      <c r="F251" s="29"/>
    </row>
    <row r="252" spans="1:6" ht="12.75" hidden="1">
      <c r="A252" s="55"/>
      <c r="B252" s="159"/>
      <c r="C252" s="31"/>
      <c r="D252" s="30"/>
      <c r="E252" s="28"/>
      <c r="F252" s="32"/>
    </row>
    <row r="253" spans="1:4" ht="12.75">
      <c r="A253" s="36"/>
      <c r="B253" s="3"/>
      <c r="D253" s="3"/>
    </row>
    <row r="254" spans="2:6" ht="12.75">
      <c r="B254" s="38"/>
      <c r="C254" s="42"/>
      <c r="D254" s="43"/>
      <c r="E254" s="41"/>
      <c r="F254" s="41"/>
    </row>
    <row r="255" spans="1:6" ht="12.75">
      <c r="A255" s="5"/>
      <c r="B255" s="38"/>
      <c r="C255" s="42"/>
      <c r="D255" s="43"/>
      <c r="E255" s="41"/>
      <c r="F255" s="41"/>
    </row>
    <row r="256" spans="1:6" ht="12.75">
      <c r="A256" s="5"/>
      <c r="B256" s="38"/>
      <c r="C256" s="42"/>
      <c r="D256" s="43"/>
      <c r="E256" s="41"/>
      <c r="F256" s="41"/>
    </row>
    <row r="257" spans="1:6" ht="12.75">
      <c r="A257" s="5"/>
      <c r="B257" s="38"/>
      <c r="C257" s="42"/>
      <c r="D257" s="43"/>
      <c r="E257" s="41"/>
      <c r="F257" s="41"/>
    </row>
    <row r="258" spans="1:6" ht="12.75">
      <c r="A258" s="5"/>
      <c r="B258" s="38"/>
      <c r="C258" s="42"/>
      <c r="D258" s="43"/>
      <c r="E258" s="41"/>
      <c r="F258" s="41"/>
    </row>
    <row r="259" spans="1:6" ht="12.75">
      <c r="A259" s="5"/>
      <c r="B259" s="5"/>
      <c r="C259" s="40"/>
      <c r="D259" s="39"/>
      <c r="E259" s="45"/>
      <c r="F259" s="46"/>
    </row>
    <row r="260" spans="1:6" ht="12.75">
      <c r="A260" s="5"/>
      <c r="B260" s="5"/>
      <c r="F260" s="152"/>
    </row>
    <row r="261" spans="1:5" ht="12.75">
      <c r="A261" s="47"/>
      <c r="D261" s="49"/>
      <c r="E261" s="50"/>
    </row>
    <row r="262" spans="1:6" ht="12.75">
      <c r="A262" s="5"/>
      <c r="D262" s="49"/>
      <c r="E262" s="50"/>
      <c r="F262" s="50"/>
    </row>
    <row r="263" spans="1:6" ht="12.75">
      <c r="A263" s="5"/>
      <c r="D263" s="49"/>
      <c r="E263" s="50"/>
      <c r="F263" s="50"/>
    </row>
    <row r="264" spans="1:6" ht="12.75">
      <c r="A264" s="5"/>
      <c r="D264" s="49"/>
      <c r="F264" s="50"/>
    </row>
    <row r="265" spans="1:6" ht="12.75">
      <c r="A265" s="5"/>
      <c r="D265" s="49"/>
      <c r="E265" s="50"/>
      <c r="F265" s="50"/>
    </row>
    <row r="266" spans="1:6" ht="12.75">
      <c r="A266" s="5"/>
      <c r="D266" s="49"/>
      <c r="E266" s="50"/>
      <c r="F266" s="50"/>
    </row>
    <row r="267" spans="1:6" ht="12.75">
      <c r="A267" s="5"/>
      <c r="D267" s="49"/>
      <c r="E267" s="50"/>
      <c r="F267" s="50"/>
    </row>
    <row r="268" spans="4:6" ht="12.75">
      <c r="D268" s="49"/>
      <c r="E268" s="50"/>
      <c r="F268" s="50"/>
    </row>
    <row r="269" spans="4:16" ht="12.75">
      <c r="D269" s="49"/>
      <c r="E269" s="50"/>
      <c r="F269" s="50"/>
      <c r="H269" s="137"/>
      <c r="I269" s="136"/>
      <c r="J269" s="136"/>
      <c r="K269" s="136"/>
      <c r="L269" s="136"/>
      <c r="M269" s="136"/>
      <c r="N269" s="136"/>
      <c r="O269" s="136"/>
      <c r="P269" s="136"/>
    </row>
    <row r="270" spans="4:6" ht="12.75">
      <c r="D270" s="49"/>
      <c r="E270" s="50"/>
      <c r="F270" s="50"/>
    </row>
    <row r="271" spans="4:6" ht="12.75">
      <c r="D271" s="49"/>
      <c r="E271" s="50"/>
      <c r="F271" s="50"/>
    </row>
    <row r="272" spans="4:6" ht="12.75">
      <c r="D272" s="49"/>
      <c r="E272" s="50"/>
      <c r="F272" s="50"/>
    </row>
    <row r="273" spans="4:6" ht="12.75">
      <c r="D273" s="49"/>
      <c r="E273" s="50"/>
      <c r="F273" s="50"/>
    </row>
    <row r="274" spans="4:6" ht="12.75">
      <c r="D274" s="49"/>
      <c r="E274" s="50"/>
      <c r="F274" s="50"/>
    </row>
    <row r="275" spans="4:6" ht="12.75">
      <c r="D275" s="49"/>
      <c r="E275" s="50"/>
      <c r="F275" s="50"/>
    </row>
    <row r="276" spans="4:6" ht="12.75">
      <c r="D276" s="49"/>
      <c r="E276" s="50"/>
      <c r="F276" s="50"/>
    </row>
    <row r="277" spans="4:6" ht="12.75">
      <c r="D277" s="49"/>
      <c r="E277" s="50"/>
      <c r="F277" s="50"/>
    </row>
    <row r="278" spans="4:6" ht="12.75">
      <c r="D278" s="49"/>
      <c r="E278" s="50"/>
      <c r="F278" s="50"/>
    </row>
    <row r="279" spans="4:8" ht="12.75">
      <c r="D279" s="49"/>
      <c r="E279" s="50"/>
      <c r="F279" s="50"/>
      <c r="H279" s="3"/>
    </row>
    <row r="280" spans="4:6" ht="12.75">
      <c r="D280" s="49"/>
      <c r="E280" s="50"/>
      <c r="F280" s="50"/>
    </row>
    <row r="281" spans="4:6" ht="12.75">
      <c r="D281" s="49"/>
      <c r="E281" s="50"/>
      <c r="F281" s="50"/>
    </row>
    <row r="282" spans="4:6" ht="12.75">
      <c r="D282" s="49"/>
      <c r="E282" s="50"/>
      <c r="F282" s="50"/>
    </row>
    <row r="283" spans="4:6" ht="12.75">
      <c r="D283" s="49"/>
      <c r="E283" s="50"/>
      <c r="F283" s="50"/>
    </row>
    <row r="284" spans="4:6" ht="12.75">
      <c r="D284" s="49"/>
      <c r="E284" s="50"/>
      <c r="F284" s="50"/>
    </row>
  </sheetData>
  <sheetProtection/>
  <autoFilter ref="A7:G7"/>
  <mergeCells count="90">
    <mergeCell ref="A1:F1"/>
    <mergeCell ref="A2:F2"/>
    <mergeCell ref="A4:F4"/>
    <mergeCell ref="D247:E247"/>
    <mergeCell ref="B212:C212"/>
    <mergeCell ref="B208:C208"/>
    <mergeCell ref="B201:C201"/>
    <mergeCell ref="B224:C224"/>
    <mergeCell ref="B225:C225"/>
    <mergeCell ref="B220:C220"/>
    <mergeCell ref="B180:C180"/>
    <mergeCell ref="B167:C167"/>
    <mergeCell ref="B142:C142"/>
    <mergeCell ref="B216:C216"/>
    <mergeCell ref="B197:C197"/>
    <mergeCell ref="B196:C196"/>
    <mergeCell ref="B190:C190"/>
    <mergeCell ref="B146:C146"/>
    <mergeCell ref="B147:C147"/>
    <mergeCell ref="B148:C148"/>
    <mergeCell ref="B43:C43"/>
    <mergeCell ref="B102:C102"/>
    <mergeCell ref="B92:C92"/>
    <mergeCell ref="B81:C81"/>
    <mergeCell ref="B77:C77"/>
    <mergeCell ref="B119:C119"/>
    <mergeCell ref="B118:C118"/>
    <mergeCell ref="B138:C138"/>
    <mergeCell ref="B158:C158"/>
    <mergeCell ref="B8:C8"/>
    <mergeCell ref="B33:C33"/>
    <mergeCell ref="B23:C23"/>
    <mergeCell ref="B19:C19"/>
    <mergeCell ref="B9:C9"/>
    <mergeCell ref="B64:C64"/>
    <mergeCell ref="B63:C63"/>
    <mergeCell ref="B50:C50"/>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9:C139"/>
    <mergeCell ref="B140:C140"/>
    <mergeCell ref="B141:C141"/>
    <mergeCell ref="B143:C143"/>
    <mergeCell ref="B144:C144"/>
    <mergeCell ref="B145:C145"/>
    <mergeCell ref="B149:C149"/>
    <mergeCell ref="B150:C150"/>
    <mergeCell ref="B151:C151"/>
    <mergeCell ref="B152:C152"/>
    <mergeCell ref="B153:C153"/>
    <mergeCell ref="B154:C154"/>
    <mergeCell ref="B155:C155"/>
    <mergeCell ref="B156:C156"/>
    <mergeCell ref="B157:C157"/>
    <mergeCell ref="B159:C159"/>
    <mergeCell ref="B160:C160"/>
    <mergeCell ref="B161:C161"/>
    <mergeCell ref="B174:C174"/>
    <mergeCell ref="B162:C162"/>
    <mergeCell ref="B163:C163"/>
    <mergeCell ref="B164:C164"/>
    <mergeCell ref="B165:C165"/>
    <mergeCell ref="B166:C166"/>
    <mergeCell ref="B168:C168"/>
    <mergeCell ref="B175:C175"/>
    <mergeCell ref="B176:C176"/>
    <mergeCell ref="B177:C177"/>
    <mergeCell ref="B178:C178"/>
    <mergeCell ref="B179:C179"/>
    <mergeCell ref="B169:C169"/>
    <mergeCell ref="B170:C170"/>
    <mergeCell ref="B171:C171"/>
    <mergeCell ref="B172:C172"/>
    <mergeCell ref="B173:C173"/>
  </mergeCells>
  <conditionalFormatting sqref="G8:G234">
    <cfRule type="expression" priority="2" dxfId="3" stopIfTrue="1">
      <formula>G8="X"</formula>
    </cfRule>
  </conditionalFormatting>
  <conditionalFormatting sqref="G233">
    <cfRule type="expression" priority="1" dxfId="3" stopIfTrue="1">
      <formula>G233="X"</formula>
    </cfRule>
  </conditionalFormatting>
  <printOptions horizontalCentered="1"/>
  <pageMargins left="0.2362204724409449" right="0.1968503937007874" top="0.35433070866141736" bottom="0.15748031496062992" header="0.2362204724409449" footer="0.15748031496062992"/>
  <pageSetup horizontalDpi="600" verticalDpi="600" orientation="landscape" paperSize="9"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Kreisverwaltung Coesfeld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Wiesmann</dc:creator>
  <cp:keywords/>
  <dc:description/>
  <cp:lastModifiedBy>Manfred Wiesmann</cp:lastModifiedBy>
  <cp:lastPrinted>2011-02-21T07:58:52Z</cp:lastPrinted>
  <dcterms:created xsi:type="dcterms:W3CDTF">2006-11-08T10:36:52Z</dcterms:created>
  <dcterms:modified xsi:type="dcterms:W3CDTF">2011-02-21T09:13:28Z</dcterms:modified>
  <cp:category/>
  <cp:version/>
  <cp:contentType/>
  <cp:contentStatus/>
</cp:coreProperties>
</file>