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esamtaufstellung 200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<sst xmlns="http://schemas.openxmlformats.org/spreadsheetml/2006/main" count="61" uniqueCount="54">
  <si>
    <t>250 - Soziales</t>
  </si>
  <si>
    <t>Coesfeld, den</t>
  </si>
  <si>
    <t>Gesamtentwurf Haushaltsansätze 2005</t>
  </si>
  <si>
    <t>Verwaltungshaushalt</t>
  </si>
  <si>
    <t>Produkte</t>
  </si>
  <si>
    <t>Unterschied</t>
  </si>
  <si>
    <t>Bezeichnung</t>
  </si>
  <si>
    <t>Ausgaben 2005</t>
  </si>
  <si>
    <t>Einnahmen 2005</t>
  </si>
  <si>
    <t>Entwurf Budget 2005</t>
  </si>
  <si>
    <t>Euro</t>
  </si>
  <si>
    <t>v.H.</t>
  </si>
  <si>
    <t>50.01.01</t>
  </si>
  <si>
    <t>Leistungen an Hilfebedürftige (Lebensunterhalt)</t>
  </si>
  <si>
    <t>50.01.02</t>
  </si>
  <si>
    <t>Hilfen für arbeitslose Sozialhilfeempfänger</t>
  </si>
  <si>
    <t>50.01.03</t>
  </si>
  <si>
    <t>Leistungen für Pflegebedürftige</t>
  </si>
  <si>
    <t>50.01.04</t>
  </si>
  <si>
    <t>Leistungen für behinderte Menschen</t>
  </si>
  <si>
    <t>50.01.05</t>
  </si>
  <si>
    <t>Leistungen an Kranke, Schwangere und Alte</t>
  </si>
  <si>
    <t>50.01.06</t>
  </si>
  <si>
    <t>Leist. f. Kriegsopfer u. Wehrdienstgeschädigte</t>
  </si>
  <si>
    <t>50.01.07</t>
  </si>
  <si>
    <t>Leistungen an Wehrpflichtige, Zivildienstleistende und deren Angehörige</t>
  </si>
  <si>
    <t>50.01.08</t>
  </si>
  <si>
    <t>50.01.09</t>
  </si>
  <si>
    <t>Leistungen der Grundsicherung</t>
  </si>
  <si>
    <t>50.02.01</t>
  </si>
  <si>
    <t>Leistungen für Auszubildende und Schüler</t>
  </si>
  <si>
    <t>50.02.02</t>
  </si>
  <si>
    <t>Leistungen für Aussiedler, Flüchtlinge und Geschädigte</t>
  </si>
  <si>
    <t>50.03.01</t>
  </si>
  <si>
    <t>Versicherungsamt</t>
  </si>
  <si>
    <t>50.04.01</t>
  </si>
  <si>
    <t>Leistungen zur Förderung fremder Einrichtungen und Dienste im sozialen Bereich</t>
  </si>
  <si>
    <t>50.05.01</t>
  </si>
  <si>
    <t>Leistungen der Grundsicherung an Arbeitsuchende</t>
  </si>
  <si>
    <t>50.05.02</t>
  </si>
  <si>
    <t>Beratung und arbeitsmarktpolitische Integration</t>
  </si>
  <si>
    <t>50.05.03</t>
  </si>
  <si>
    <t>Planung und Koordination</t>
  </si>
  <si>
    <t>50.05.04</t>
  </si>
  <si>
    <t>Controlling</t>
  </si>
  <si>
    <t>Summe:</t>
  </si>
  <si>
    <t>Vermögenshaushalt</t>
  </si>
  <si>
    <t>Defizit/Überschuß</t>
  </si>
  <si>
    <t>Gesamt (Vermögens- und Verwaltungshaushalt):</t>
  </si>
  <si>
    <t>Anlage 2</t>
  </si>
  <si>
    <t>Leistungen für Pflegebedürftige  *)</t>
  </si>
  <si>
    <t>Unterhalt, Einnahmerealisierung  *)</t>
  </si>
  <si>
    <t>Haushalts-plan 2004</t>
  </si>
  <si>
    <t>*)  aus Gründen der Vergleichbarkeit Verlagerung von 115.000 € gegenüber Haushaltsplan 2004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</si>
</sst>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\+#,##0;\-#,##0;0"/>
    <numFmt numFmtId="174" formatCode="_-* #,##0\ [$€-1]_-;\-* #,##0\ [$€-1]_-;_-* &quot;-&quot;??\ [$€-1]_-"/>
    <numFmt numFmtId="175" formatCode="_-* #,##0.000\ _D_M_-;\-* #,##0.000\ _D_M_-;_-* &quot;-&quot;??\ _D_M_-;_-@_-"/>
    <numFmt numFmtId="176" formatCode="#,##0\ &quot;€&quot;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 wrapText="1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>
      <alignment horizontal="center" wrapText="1"/>
    </xf>
    <xf numFmtId="172" fontId="5" fillId="2" borderId="8" xfId="17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49" fontId="5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173" fontId="0" fillId="0" borderId="4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9" xfId="0" applyNumberFormat="1" applyFill="1" applyBorder="1" applyAlignment="1">
      <alignment/>
    </xf>
    <xf numFmtId="173" fontId="0" fillId="0" borderId="4" xfId="0" applyNumberFormat="1" applyFill="1" applyBorder="1" applyAlignment="1">
      <alignment/>
    </xf>
    <xf numFmtId="49" fontId="5" fillId="0" borderId="5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Border="1" applyAlignment="1">
      <alignment wrapText="1"/>
    </xf>
    <xf numFmtId="49" fontId="5" fillId="0" borderId="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 applyProtection="1">
      <alignment/>
      <protection locked="0"/>
    </xf>
    <xf numFmtId="173" fontId="0" fillId="0" borderId="11" xfId="0" applyNumberFormat="1" applyFill="1" applyBorder="1" applyAlignment="1">
      <alignment/>
    </xf>
    <xf numFmtId="10" fontId="0" fillId="0" borderId="7" xfId="0" applyNumberFormat="1" applyFill="1" applyBorder="1" applyAlignment="1">
      <alignment/>
    </xf>
    <xf numFmtId="3" fontId="0" fillId="0" borderId="5" xfId="0" applyNumberForma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3" fontId="0" fillId="0" borderId="14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49" fontId="5" fillId="0" borderId="6" xfId="0" applyNumberFormat="1" applyFont="1" applyBorder="1" applyAlignment="1">
      <alignment vertical="top"/>
    </xf>
    <xf numFmtId="0" fontId="0" fillId="0" borderId="10" xfId="0" applyBorder="1" applyAlignment="1">
      <alignment wrapText="1"/>
    </xf>
    <xf numFmtId="173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73" fontId="5" fillId="2" borderId="18" xfId="0" applyNumberFormat="1" applyFont="1" applyFill="1" applyBorder="1" applyAlignment="1">
      <alignment/>
    </xf>
    <xf numFmtId="10" fontId="0" fillId="2" borderId="19" xfId="0" applyNumberForma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170" fontId="5" fillId="0" borderId="17" xfId="19" applyFont="1" applyBorder="1" applyAlignment="1">
      <alignment vertical="center"/>
    </xf>
    <xf numFmtId="174" fontId="5" fillId="3" borderId="20" xfId="17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0" fontId="5" fillId="0" borderId="0" xfId="19" applyFont="1" applyBorder="1" applyAlignment="1">
      <alignment vertical="center"/>
    </xf>
    <xf numFmtId="174" fontId="5" fillId="3" borderId="0" xfId="17" applyNumberFormat="1" applyFont="1" applyFill="1" applyBorder="1" applyAlignment="1">
      <alignment horizontal="centerContinuous" vertical="center"/>
    </xf>
    <xf numFmtId="174" fontId="0" fillId="3" borderId="0" xfId="17" applyNumberFormat="1" applyFill="1" applyBorder="1" applyAlignment="1">
      <alignment horizontal="centerContinuous" vertical="center"/>
    </xf>
    <xf numFmtId="3" fontId="0" fillId="3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72" fontId="6" fillId="3" borderId="0" xfId="17" applyFont="1" applyFill="1" applyBorder="1" applyAlignment="1">
      <alignment horizontal="centerContinuous" vertical="center"/>
    </xf>
    <xf numFmtId="175" fontId="7" fillId="3" borderId="0" xfId="15" applyNumberFormat="1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/>
    </xf>
    <xf numFmtId="0" fontId="5" fillId="2" borderId="8" xfId="0" applyFont="1" applyFill="1" applyBorder="1" applyAlignment="1">
      <alignment horizontal="center" vertical="center" wrapText="1" shrinkToFit="1"/>
    </xf>
    <xf numFmtId="49" fontId="5" fillId="3" borderId="5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/>
    </xf>
    <xf numFmtId="3" fontId="0" fillId="3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0" fontId="5" fillId="2" borderId="14" xfId="0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/>
    </xf>
    <xf numFmtId="10" fontId="5" fillId="2" borderId="14" xfId="18" applyNumberFormat="1" applyFont="1" applyFill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170" fontId="5" fillId="0" borderId="23" xfId="19" applyFont="1" applyBorder="1" applyAlignment="1">
      <alignment vertical="center"/>
    </xf>
    <xf numFmtId="174" fontId="5" fillId="2" borderId="22" xfId="17" applyNumberFormat="1" applyFont="1" applyFill="1" applyBorder="1" applyAlignment="1">
      <alignment horizontal="centerContinuous" vertical="center"/>
    </xf>
    <xf numFmtId="175" fontId="8" fillId="2" borderId="23" xfId="15" applyNumberFormat="1" applyFont="1" applyFill="1" applyBorder="1" applyAlignment="1">
      <alignment horizontal="centerContinuous" vertical="center"/>
    </xf>
    <xf numFmtId="0" fontId="3" fillId="4" borderId="24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3" fontId="3" fillId="4" borderId="25" xfId="0" applyNumberFormat="1" applyFont="1" applyFill="1" applyBorder="1" applyAlignment="1">
      <alignment/>
    </xf>
    <xf numFmtId="176" fontId="3" fillId="4" borderId="26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0" xfId="0" applyFont="1" applyAlignment="1">
      <alignment horizontal="right" vertical="center" textRotation="180"/>
    </xf>
    <xf numFmtId="174" fontId="5" fillId="2" borderId="26" xfId="17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0-0\HAUSHALT\2005\HH-Entw&#252;rf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50-0\HAUSHALT\2005\Budgetentwurf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 Produkt-Überholt"/>
      <sheetName val="Produkt50.1.1 01"/>
      <sheetName val="Produkt50.1.2 01"/>
      <sheetName val="Produkt50.1.3 01 "/>
      <sheetName val="Produkt50.1.4.01  "/>
      <sheetName val="Produkt50.1.5 01"/>
      <sheetName val="Produkt50.1.6. 01 "/>
      <sheetName val="Produkt50.0.1 07"/>
      <sheetName val="Produkt50.1.8 01"/>
      <sheetName val="Produkt 50.01.09"/>
      <sheetName val="Produkt50.2.1 01"/>
      <sheetName val="Produkt50.2.2 01"/>
      <sheetName val="Produkt50.3.1 01"/>
      <sheetName val="Produkt50.4.1 01"/>
      <sheetName val="Produkt 50.05.1"/>
      <sheetName val="050.005.002"/>
      <sheetName val="050.005.003"/>
      <sheetName val="050.005.004"/>
      <sheetName val="HH-Entwurf ´05"/>
      <sheetName val="HH-Entwurf ´05 VWH-VMH"/>
    </sheetNames>
    <sheetDataSet>
      <sheetData sheetId="1">
        <row r="19">
          <cell r="AF19">
            <v>419909</v>
          </cell>
        </row>
        <row r="32">
          <cell r="AF32">
            <v>1488017.8</v>
          </cell>
        </row>
      </sheetData>
      <sheetData sheetId="2">
        <row r="15">
          <cell r="AF15">
            <v>30015</v>
          </cell>
        </row>
        <row r="28">
          <cell r="AF28">
            <v>62639.4</v>
          </cell>
        </row>
      </sheetData>
      <sheetData sheetId="3">
        <row r="26">
          <cell r="Z26">
            <v>577033</v>
          </cell>
        </row>
        <row r="39">
          <cell r="Z39">
            <v>82500</v>
          </cell>
        </row>
        <row r="43">
          <cell r="Z43">
            <v>510000</v>
          </cell>
        </row>
        <row r="49">
          <cell r="Z49">
            <v>11791249.4</v>
          </cell>
        </row>
      </sheetData>
      <sheetData sheetId="4">
        <row r="15">
          <cell r="AD15">
            <v>154810</v>
          </cell>
        </row>
        <row r="30">
          <cell r="AD30">
            <v>1486249.2</v>
          </cell>
        </row>
      </sheetData>
      <sheetData sheetId="5">
        <row r="26">
          <cell r="AB26">
            <v>4564</v>
          </cell>
        </row>
        <row r="70">
          <cell r="AB70">
            <v>189811.6</v>
          </cell>
        </row>
      </sheetData>
      <sheetData sheetId="6">
        <row r="12">
          <cell r="AD12">
            <v>141402</v>
          </cell>
        </row>
        <row r="34">
          <cell r="AD34">
            <v>187236.4</v>
          </cell>
        </row>
      </sheetData>
      <sheetData sheetId="7">
        <row r="8">
          <cell r="S8">
            <v>6</v>
          </cell>
        </row>
        <row r="14">
          <cell r="S14">
            <v>49003.6</v>
          </cell>
        </row>
      </sheetData>
      <sheetData sheetId="8">
        <row r="16">
          <cell r="Z16">
            <v>240062</v>
          </cell>
        </row>
        <row r="25">
          <cell r="Z25">
            <v>169253.6</v>
          </cell>
        </row>
      </sheetData>
      <sheetData sheetId="9">
        <row r="13">
          <cell r="Q13">
            <v>1250020</v>
          </cell>
        </row>
        <row r="26">
          <cell r="Q26">
            <v>4954500</v>
          </cell>
        </row>
      </sheetData>
      <sheetData sheetId="10">
        <row r="9">
          <cell r="T9">
            <v>8</v>
          </cell>
        </row>
        <row r="16">
          <cell r="T16">
            <v>100804.6</v>
          </cell>
        </row>
      </sheetData>
      <sheetData sheetId="11">
        <row r="8">
          <cell r="S8">
            <v>1</v>
          </cell>
        </row>
        <row r="16">
          <cell r="S16">
            <v>3334.4</v>
          </cell>
        </row>
      </sheetData>
      <sheetData sheetId="12">
        <row r="10">
          <cell r="S10">
            <v>3800</v>
          </cell>
        </row>
      </sheetData>
      <sheetData sheetId="13">
        <row r="24">
          <cell r="AA24">
            <v>263600</v>
          </cell>
        </row>
      </sheetData>
      <sheetData sheetId="14">
        <row r="15">
          <cell r="F15">
            <v>15008700</v>
          </cell>
        </row>
        <row r="40">
          <cell r="F40">
            <v>27090670</v>
          </cell>
        </row>
      </sheetData>
      <sheetData sheetId="15">
        <row r="12">
          <cell r="F12">
            <v>7300000</v>
          </cell>
        </row>
        <row r="25">
          <cell r="F25">
            <v>7500000</v>
          </cell>
        </row>
      </sheetData>
      <sheetData sheetId="16">
        <row r="10">
          <cell r="F10">
            <v>0</v>
          </cell>
        </row>
        <row r="20">
          <cell r="F20">
            <v>0</v>
          </cell>
        </row>
      </sheetData>
      <sheetData sheetId="17">
        <row r="10">
          <cell r="F10">
            <v>0</v>
          </cell>
        </row>
        <row r="20">
          <cell r="F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. Produkt-Überholt"/>
      <sheetName val="Produkt50.1.1 01"/>
      <sheetName val="Produkt50.1.2 01"/>
      <sheetName val="Produkt50.1.3 01 "/>
      <sheetName val="Produkt50.1.4.01  "/>
      <sheetName val="Produkt50.1.5 01"/>
      <sheetName val="Produkt50.1.6. 01 "/>
      <sheetName val="Produkt50.0.1 07"/>
      <sheetName val="Produkt50.1.8 01"/>
      <sheetName val="Produkt 50.01.09"/>
      <sheetName val="Produkt50.2.1 01"/>
      <sheetName val="Produkt50.2.2 01"/>
      <sheetName val="Produkt50.3.1 01"/>
      <sheetName val="Produkt50.4.1 01"/>
      <sheetName val="Produkt 50.05.1"/>
      <sheetName val="050.005.002"/>
      <sheetName val="050.005.003"/>
      <sheetName val="050.005.004"/>
      <sheetName val="HH-Entwurf ´05"/>
    </sheetNames>
    <sheetDataSet>
      <sheetData sheetId="1">
        <row r="35">
          <cell r="AD35">
            <v>-4467043</v>
          </cell>
        </row>
      </sheetData>
      <sheetData sheetId="2">
        <row r="31">
          <cell r="AD31">
            <v>-3104056</v>
          </cell>
        </row>
      </sheetData>
      <sheetData sheetId="3">
        <row r="37">
          <cell r="X37">
            <v>82500</v>
          </cell>
        </row>
        <row r="40">
          <cell r="X40">
            <v>522000</v>
          </cell>
        </row>
        <row r="49">
          <cell r="X49">
            <v>-9522967</v>
          </cell>
        </row>
      </sheetData>
      <sheetData sheetId="4">
        <row r="33">
          <cell r="AB33">
            <v>-1554906</v>
          </cell>
        </row>
      </sheetData>
      <sheetData sheetId="5">
        <row r="73">
          <cell r="Z73">
            <v>-1390680</v>
          </cell>
        </row>
      </sheetData>
      <sheetData sheetId="6">
        <row r="37">
          <cell r="AB37">
            <v>-68521</v>
          </cell>
        </row>
      </sheetData>
      <sheetData sheetId="7">
        <row r="15">
          <cell r="Q15">
            <v>63699</v>
          </cell>
        </row>
      </sheetData>
      <sheetData sheetId="8">
        <row r="29">
          <cell r="X29">
            <v>301841</v>
          </cell>
        </row>
      </sheetData>
      <sheetData sheetId="9">
        <row r="30">
          <cell r="O30">
            <v>2372320</v>
          </cell>
        </row>
      </sheetData>
      <sheetData sheetId="10">
        <row r="16">
          <cell r="R16">
            <v>90129</v>
          </cell>
        </row>
      </sheetData>
      <sheetData sheetId="11">
        <row r="17">
          <cell r="Q17">
            <v>12241</v>
          </cell>
        </row>
      </sheetData>
      <sheetData sheetId="12">
        <row r="10">
          <cell r="Q10">
            <v>200</v>
          </cell>
        </row>
      </sheetData>
      <sheetData sheetId="13">
        <row r="24">
          <cell r="Y24">
            <v>267410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47.57421875" style="0" bestFit="1" customWidth="1"/>
    <col min="5" max="6" width="12.00390625" style="0" bestFit="1" customWidth="1"/>
  </cols>
  <sheetData>
    <row r="1" spans="1:8" ht="12.75">
      <c r="A1" t="s">
        <v>0</v>
      </c>
      <c r="F1" s="1"/>
      <c r="G1" s="2" t="s">
        <v>1</v>
      </c>
      <c r="H1" s="3">
        <v>38336</v>
      </c>
    </row>
    <row r="2" spans="6:7" ht="12.75">
      <c r="F2" s="1"/>
      <c r="G2" s="3"/>
    </row>
    <row r="3" ht="23.25">
      <c r="A3" s="4" t="s">
        <v>2</v>
      </c>
    </row>
    <row r="4" spans="1:4" ht="18">
      <c r="A4" s="5"/>
      <c r="D4" s="6"/>
    </row>
    <row r="5" spans="1:7" ht="15">
      <c r="A5" s="7" t="s">
        <v>3</v>
      </c>
      <c r="B5" s="8"/>
      <c r="C5" s="8"/>
      <c r="D5" s="8"/>
      <c r="E5" s="8"/>
      <c r="F5" s="8"/>
      <c r="G5" s="8"/>
    </row>
    <row r="6" spans="1:8" ht="15.75">
      <c r="A6" s="9"/>
      <c r="B6" s="10" t="s">
        <v>4</v>
      </c>
      <c r="C6" s="11"/>
      <c r="D6" s="12"/>
      <c r="E6" s="11"/>
      <c r="F6" s="11"/>
      <c r="G6" s="13" t="s">
        <v>5</v>
      </c>
      <c r="H6" s="14"/>
    </row>
    <row r="7" spans="1:8" ht="25.5">
      <c r="A7" s="15" t="s">
        <v>6</v>
      </c>
      <c r="B7" s="16"/>
      <c r="C7" s="17" t="s">
        <v>7</v>
      </c>
      <c r="D7" s="18" t="s">
        <v>8</v>
      </c>
      <c r="E7" s="19" t="s">
        <v>9</v>
      </c>
      <c r="F7" s="19" t="s">
        <v>52</v>
      </c>
      <c r="G7" s="20" t="s">
        <v>10</v>
      </c>
      <c r="H7" s="21" t="s">
        <v>11</v>
      </c>
    </row>
    <row r="8" spans="1:8" ht="12.75">
      <c r="A8" s="22" t="s">
        <v>12</v>
      </c>
      <c r="B8" s="23" t="s">
        <v>13</v>
      </c>
      <c r="C8" s="24">
        <f>SUM('[1]Produkt50.1.1 01'!AF32)+1</f>
        <v>1488018.8</v>
      </c>
      <c r="D8" s="24">
        <f>SUM('[1]Produkt50.1.1 01'!AF19)</f>
        <v>419909</v>
      </c>
      <c r="E8" s="24">
        <f>D8-C8</f>
        <v>-1068109.8</v>
      </c>
      <c r="F8" s="24">
        <f>SUM('[2]Produkt50.1.1 01'!AD35)</f>
        <v>-4467043</v>
      </c>
      <c r="G8" s="25">
        <f>F8-E8</f>
        <v>-3398933.2</v>
      </c>
      <c r="H8" s="26">
        <f aca="true" t="shared" si="0" ref="H8:H20">-SUM(G8/F8)</f>
        <v>-0.7608910861166996</v>
      </c>
    </row>
    <row r="9" spans="1:8" ht="12.75">
      <c r="A9" s="22" t="s">
        <v>14</v>
      </c>
      <c r="B9" s="23" t="s">
        <v>15</v>
      </c>
      <c r="C9" s="24">
        <f>SUM('[1]Produkt50.1.2 01'!AF28)+1</f>
        <v>62640.4</v>
      </c>
      <c r="D9" s="24">
        <f>SUM('[1]Produkt50.1.2 01'!AF15)</f>
        <v>30015</v>
      </c>
      <c r="E9" s="24">
        <f aca="true" t="shared" si="1" ref="E9:E24">D9-C9</f>
        <v>-32625.4</v>
      </c>
      <c r="F9" s="24">
        <f>SUM('[2]Produkt50.1.2 01'!AD31)</f>
        <v>-3104056</v>
      </c>
      <c r="G9" s="25">
        <f aca="true" t="shared" si="2" ref="G9:G24">F9-E9</f>
        <v>-3071430.6</v>
      </c>
      <c r="H9" s="26">
        <f t="shared" si="0"/>
        <v>-0.9894894293144196</v>
      </c>
    </row>
    <row r="10" spans="1:8" ht="12.75">
      <c r="A10" s="22" t="s">
        <v>16</v>
      </c>
      <c r="B10" s="23" t="s">
        <v>50</v>
      </c>
      <c r="C10" s="24">
        <f>SUM('[1]Produkt50.1.3 01 '!Z49)-'[1]Produkt50.1.3 01 '!Z39-'[1]Produkt50.1.3 01 '!Z43+1</f>
        <v>11198750.4</v>
      </c>
      <c r="D10" s="24">
        <f>SUM('[1]Produkt50.1.3 01 '!Z26)</f>
        <v>577033</v>
      </c>
      <c r="E10" s="24">
        <f t="shared" si="1"/>
        <v>-10621717.4</v>
      </c>
      <c r="F10" s="24">
        <f>SUM('[2]Produkt50.1.3 01 '!X49+'[2]Produkt50.1.3 01 '!X40+'[2]Produkt50.1.3 01 '!X37)</f>
        <v>-8918467</v>
      </c>
      <c r="G10" s="25">
        <f t="shared" si="2"/>
        <v>1703250.4000000004</v>
      </c>
      <c r="H10" s="27">
        <f t="shared" si="0"/>
        <v>0.19098017630159986</v>
      </c>
    </row>
    <row r="11" spans="1:8" ht="12.75">
      <c r="A11" s="22" t="s">
        <v>18</v>
      </c>
      <c r="B11" s="23" t="s">
        <v>19</v>
      </c>
      <c r="C11" s="24">
        <f>SUM('[1]Produkt50.1.4.01  '!AD30)</f>
        <v>1486249.2</v>
      </c>
      <c r="D11" s="24">
        <f>SUM('[1]Produkt50.1.4.01  '!AD15)</f>
        <v>154810</v>
      </c>
      <c r="E11" s="24">
        <f t="shared" si="1"/>
        <v>-1331439.2</v>
      </c>
      <c r="F11" s="24">
        <f>SUM('[2]Produkt50.1.4.01  '!AB33)</f>
        <v>-1554906</v>
      </c>
      <c r="G11" s="25">
        <f t="shared" si="2"/>
        <v>-223466.80000000005</v>
      </c>
      <c r="H11" s="27">
        <f t="shared" si="0"/>
        <v>-0.14371724078497353</v>
      </c>
    </row>
    <row r="12" spans="1:8" ht="12.75">
      <c r="A12" s="22" t="s">
        <v>20</v>
      </c>
      <c r="B12" s="23" t="s">
        <v>21</v>
      </c>
      <c r="C12" s="24">
        <f>SUM('[1]Produkt50.1.5 01'!AB70)</f>
        <v>189811.6</v>
      </c>
      <c r="D12" s="24">
        <f>SUM('[1]Produkt50.1.5 01'!AB26)</f>
        <v>4564</v>
      </c>
      <c r="E12" s="24">
        <f t="shared" si="1"/>
        <v>-185247.6</v>
      </c>
      <c r="F12" s="24">
        <f>SUM('[2]Produkt50.1.5 01'!Z73)</f>
        <v>-1390680</v>
      </c>
      <c r="G12" s="28">
        <f t="shared" si="2"/>
        <v>-1205432.4</v>
      </c>
      <c r="H12" s="27">
        <f t="shared" si="0"/>
        <v>-0.8667935110881008</v>
      </c>
    </row>
    <row r="13" spans="1:8" ht="12.75">
      <c r="A13" s="22" t="s">
        <v>22</v>
      </c>
      <c r="B13" s="23" t="s">
        <v>23</v>
      </c>
      <c r="C13" s="24">
        <f>SUM('[1]Produkt50.1.6. 01 '!AD34)</f>
        <v>187236.4</v>
      </c>
      <c r="D13" s="24">
        <f>SUM('[1]Produkt50.1.6. 01 '!AD12)</f>
        <v>141402</v>
      </c>
      <c r="E13" s="24">
        <f t="shared" si="1"/>
        <v>-45834.399999999994</v>
      </c>
      <c r="F13" s="24">
        <f>SUM('[2]Produkt50.1.6. 01 '!AB37)</f>
        <v>-68521</v>
      </c>
      <c r="G13" s="28">
        <f t="shared" si="2"/>
        <v>-22686.600000000006</v>
      </c>
      <c r="H13" s="27">
        <f t="shared" si="0"/>
        <v>-0.3310897389121584</v>
      </c>
    </row>
    <row r="14" spans="1:8" ht="25.5">
      <c r="A14" s="29" t="s">
        <v>24</v>
      </c>
      <c r="B14" s="30" t="s">
        <v>25</v>
      </c>
      <c r="C14" s="24">
        <f>SUM('[1]Produkt50.0.1 07'!S14)</f>
        <v>49003.6</v>
      </c>
      <c r="D14" s="24">
        <f>SUM('[1]Produkt50.0.1 07'!S8)</f>
        <v>6</v>
      </c>
      <c r="E14" s="24">
        <f t="shared" si="1"/>
        <v>-48997.6</v>
      </c>
      <c r="F14" s="24">
        <f>-SUM('[2]Produkt50.0.1 07'!Q15)</f>
        <v>-63699</v>
      </c>
      <c r="G14" s="28">
        <f t="shared" si="2"/>
        <v>-14701.400000000001</v>
      </c>
      <c r="H14" s="27">
        <f t="shared" si="0"/>
        <v>-0.2307948319439866</v>
      </c>
    </row>
    <row r="15" spans="1:8" ht="12.75">
      <c r="A15" s="22" t="s">
        <v>26</v>
      </c>
      <c r="B15" s="23" t="s">
        <v>51</v>
      </c>
      <c r="C15" s="24">
        <f>SUM('[1]Produkt50.1.8 01'!Z25)</f>
        <v>169253.6</v>
      </c>
      <c r="D15" s="24">
        <f>SUM('[1]Produkt50.1.8 01'!Z16)</f>
        <v>240062</v>
      </c>
      <c r="E15" s="24">
        <f t="shared" si="1"/>
        <v>70808.4</v>
      </c>
      <c r="F15" s="24">
        <f>SUM('[2]Produkt50.1.8 01'!X29)</f>
        <v>301841</v>
      </c>
      <c r="G15" s="25">
        <f>E15-F15</f>
        <v>-231032.6</v>
      </c>
      <c r="H15" s="27">
        <f>-SUM(G15/-F15)</f>
        <v>-0.7654115908706902</v>
      </c>
    </row>
    <row r="16" spans="1:8" ht="12.75">
      <c r="A16" s="22" t="s">
        <v>27</v>
      </c>
      <c r="B16" s="31" t="s">
        <v>28</v>
      </c>
      <c r="C16" s="24">
        <f>SUM('[1]Produkt 50.01.09'!Q26)</f>
        <v>4954500</v>
      </c>
      <c r="D16" s="24">
        <f>SUM('[1]Produkt 50.01.09'!Q13)</f>
        <v>1250020</v>
      </c>
      <c r="E16" s="24">
        <f t="shared" si="1"/>
        <v>-3704480</v>
      </c>
      <c r="F16" s="24">
        <f>-SUM('[2]Produkt 50.01.09'!O30)</f>
        <v>-2372320</v>
      </c>
      <c r="G16" s="25">
        <f>F16-E16</f>
        <v>1332160</v>
      </c>
      <c r="H16" s="27">
        <f>SUM(G16/-F16)</f>
        <v>0.5615431307749376</v>
      </c>
    </row>
    <row r="17" spans="1:8" ht="12.75">
      <c r="A17" s="32" t="s">
        <v>29</v>
      </c>
      <c r="B17" s="33" t="s">
        <v>30</v>
      </c>
      <c r="C17" s="34">
        <f>SUM('[1]Produkt50.2.1 01'!T16)</f>
        <v>100804.6</v>
      </c>
      <c r="D17" s="35">
        <f>SUM('[1]Produkt50.2.1 01'!T9)</f>
        <v>8</v>
      </c>
      <c r="E17" s="34">
        <f t="shared" si="1"/>
        <v>-100796.6</v>
      </c>
      <c r="F17" s="34">
        <f>-SUM('[2]Produkt50.2.1 01'!R16)</f>
        <v>-90129</v>
      </c>
      <c r="G17" s="36">
        <f>F17-E17</f>
        <v>10667.600000000006</v>
      </c>
      <c r="H17" s="37">
        <f t="shared" si="0"/>
        <v>0.11835924064396594</v>
      </c>
    </row>
    <row r="18" spans="1:8" ht="12.75">
      <c r="A18" s="22" t="s">
        <v>31</v>
      </c>
      <c r="B18" s="23" t="s">
        <v>32</v>
      </c>
      <c r="C18" s="24">
        <f>SUM('[1]Produkt50.2.2 01'!S16)+1</f>
        <v>3335.4</v>
      </c>
      <c r="D18" s="38">
        <f>SUM('[1]Produkt50.2.2 01'!S8)</f>
        <v>1</v>
      </c>
      <c r="E18" s="24">
        <f t="shared" si="1"/>
        <v>-3334.4</v>
      </c>
      <c r="F18" s="24">
        <f>-SUM('[2]Produkt50.2.2 01'!Q17)</f>
        <v>-12241</v>
      </c>
      <c r="G18" s="28">
        <f>F18-E18</f>
        <v>-8906.6</v>
      </c>
      <c r="H18" s="27">
        <f t="shared" si="0"/>
        <v>-0.727603953925333</v>
      </c>
    </row>
    <row r="19" spans="1:8" ht="12.75">
      <c r="A19" s="39" t="s">
        <v>33</v>
      </c>
      <c r="B19" s="40" t="s">
        <v>34</v>
      </c>
      <c r="C19" s="41">
        <f>SUM('[1]Produkt50.3.1 01'!S10)</f>
        <v>3800</v>
      </c>
      <c r="D19" s="42">
        <v>0</v>
      </c>
      <c r="E19" s="41">
        <f t="shared" si="1"/>
        <v>-3800</v>
      </c>
      <c r="F19" s="41">
        <f>-SUM('[2]Produkt50.3.1 01'!Q10)</f>
        <v>-200</v>
      </c>
      <c r="G19" s="43">
        <f>F19-E19</f>
        <v>3600</v>
      </c>
      <c r="H19" s="44">
        <f t="shared" si="0"/>
        <v>18</v>
      </c>
    </row>
    <row r="20" spans="1:8" ht="25.5">
      <c r="A20" s="29" t="s">
        <v>35</v>
      </c>
      <c r="B20" s="31" t="s">
        <v>36</v>
      </c>
      <c r="C20" s="24">
        <f>SUM('[1]Produkt50.4.1 01'!AA24)</f>
        <v>263600</v>
      </c>
      <c r="D20" s="24">
        <v>0</v>
      </c>
      <c r="E20" s="24">
        <f t="shared" si="1"/>
        <v>-263600</v>
      </c>
      <c r="F20" s="24">
        <f>-SUM('[2]Produkt50.4.1 01'!Y24)</f>
        <v>-267410</v>
      </c>
      <c r="G20" s="25">
        <f t="shared" si="2"/>
        <v>-3810</v>
      </c>
      <c r="H20" s="27">
        <f t="shared" si="0"/>
        <v>-0.014247784301260237</v>
      </c>
    </row>
    <row r="21" spans="1:8" ht="12.75">
      <c r="A21" s="45" t="s">
        <v>37</v>
      </c>
      <c r="B21" s="46" t="s">
        <v>38</v>
      </c>
      <c r="C21" s="34">
        <f>SUM('[1]Produkt 50.05.1'!F40)</f>
        <v>27090670</v>
      </c>
      <c r="D21" s="34">
        <f>SUM('[1]Produkt 50.05.1'!F15)</f>
        <v>15008700</v>
      </c>
      <c r="E21" s="34">
        <f t="shared" si="1"/>
        <v>-12081970</v>
      </c>
      <c r="F21" s="34">
        <v>0</v>
      </c>
      <c r="G21" s="47">
        <f t="shared" si="2"/>
        <v>12081970</v>
      </c>
      <c r="H21" s="48">
        <v>1</v>
      </c>
    </row>
    <row r="22" spans="1:8" ht="12.75">
      <c r="A22" s="29" t="s">
        <v>39</v>
      </c>
      <c r="B22" s="31" t="s">
        <v>40</v>
      </c>
      <c r="C22" s="24">
        <f>SUM('[1]050.005.002'!F25)</f>
        <v>7500000</v>
      </c>
      <c r="D22" s="24">
        <f>SUM('[1]050.005.002'!F12)</f>
        <v>7300000</v>
      </c>
      <c r="E22" s="24">
        <f t="shared" si="1"/>
        <v>-200000</v>
      </c>
      <c r="F22" s="24">
        <v>0</v>
      </c>
      <c r="G22" s="25">
        <f t="shared" si="2"/>
        <v>200000</v>
      </c>
      <c r="H22" s="27">
        <v>1</v>
      </c>
    </row>
    <row r="23" spans="1:8" ht="12.75">
      <c r="A23" s="29" t="s">
        <v>41</v>
      </c>
      <c r="B23" s="31" t="s">
        <v>42</v>
      </c>
      <c r="C23" s="24">
        <f>SUM('[1]050.005.003'!F20)</f>
        <v>0</v>
      </c>
      <c r="D23" s="24">
        <f>SUM('[1]050.005.003'!F10)</f>
        <v>0</v>
      </c>
      <c r="E23" s="24">
        <f t="shared" si="1"/>
        <v>0</v>
      </c>
      <c r="F23" s="24">
        <v>0</v>
      </c>
      <c r="G23" s="25">
        <f t="shared" si="2"/>
        <v>0</v>
      </c>
      <c r="H23" s="27">
        <v>0</v>
      </c>
    </row>
    <row r="24" spans="1:8" ht="12.75">
      <c r="A24" s="29" t="s">
        <v>43</v>
      </c>
      <c r="B24" s="23" t="s">
        <v>44</v>
      </c>
      <c r="C24" s="24">
        <f>SUM('[1]050.005.004'!F20)</f>
        <v>0</v>
      </c>
      <c r="D24" s="24">
        <f>SUM('[1]050.005.004'!F10)</f>
        <v>0</v>
      </c>
      <c r="E24" s="24">
        <f t="shared" si="1"/>
        <v>0</v>
      </c>
      <c r="F24" s="24">
        <v>0</v>
      </c>
      <c r="G24" s="25">
        <f t="shared" si="2"/>
        <v>0</v>
      </c>
      <c r="H24" s="27">
        <v>0</v>
      </c>
    </row>
    <row r="25" spans="1:8" ht="13.5" thickBot="1">
      <c r="A25" s="49"/>
      <c r="B25" s="50" t="s">
        <v>45</v>
      </c>
      <c r="C25" s="51">
        <f>SUM(C8:C24)</f>
        <v>54747674</v>
      </c>
      <c r="D25" s="52">
        <f>SUM(D8:D24)</f>
        <v>25126530</v>
      </c>
      <c r="E25" s="52">
        <f>SUM(E8:E24)</f>
        <v>-29621144</v>
      </c>
      <c r="F25" s="52">
        <f>SUM(F8:F24)</f>
        <v>-22007831</v>
      </c>
      <c r="G25" s="53">
        <f>SUM(G8:G24)-G15-G15</f>
        <v>7613313</v>
      </c>
      <c r="H25" s="54">
        <f>-SUM(G25/F25)</f>
        <v>0.3459365441328589</v>
      </c>
    </row>
    <row r="26" spans="1:8" ht="14.25" thickBot="1" thickTop="1">
      <c r="A26" s="55"/>
      <c r="B26" s="56"/>
      <c r="C26" s="57"/>
      <c r="D26" s="57"/>
      <c r="E26" s="58"/>
      <c r="F26" s="59"/>
      <c r="G26" s="92">
        <f>G25</f>
        <v>7613313</v>
      </c>
      <c r="H26" s="93"/>
    </row>
    <row r="27" spans="1:8" ht="13.5" thickTop="1">
      <c r="A27" s="60"/>
      <c r="B27" s="61"/>
      <c r="C27" s="62"/>
      <c r="D27" s="62"/>
      <c r="E27" s="63"/>
      <c r="F27" s="64"/>
      <c r="G27" s="65"/>
      <c r="H27" s="66"/>
    </row>
    <row r="28" spans="1:8" ht="15">
      <c r="A28" s="67" t="s">
        <v>46</v>
      </c>
      <c r="B28" s="61"/>
      <c r="C28" s="62"/>
      <c r="D28" s="62"/>
      <c r="E28" s="62"/>
      <c r="F28" s="63"/>
      <c r="G28" s="68"/>
      <c r="H28" s="69"/>
    </row>
    <row r="29" spans="1:8" ht="13.5">
      <c r="A29" s="94" t="s">
        <v>4</v>
      </c>
      <c r="B29" s="95"/>
      <c r="C29" s="96" t="str">
        <f>C7</f>
        <v>Ausgaben 2005</v>
      </c>
      <c r="D29" s="98" t="str">
        <f>D7</f>
        <v>Einnahmen 2005</v>
      </c>
      <c r="E29" s="70"/>
      <c r="F29" s="70"/>
      <c r="G29" s="13" t="s">
        <v>5</v>
      </c>
      <c r="H29" s="14"/>
    </row>
    <row r="30" spans="1:8" ht="25.5">
      <c r="A30" s="15" t="s">
        <v>6</v>
      </c>
      <c r="B30" s="71"/>
      <c r="C30" s="97"/>
      <c r="D30" s="99"/>
      <c r="E30" s="72" t="str">
        <f>E7</f>
        <v>Entwurf Budget 2005</v>
      </c>
      <c r="F30" s="72" t="str">
        <f>F7</f>
        <v>Haushalts-plan 2004</v>
      </c>
      <c r="G30" s="20" t="s">
        <v>10</v>
      </c>
      <c r="H30" s="21" t="s">
        <v>11</v>
      </c>
    </row>
    <row r="31" spans="1:9" ht="12.75">
      <c r="A31" s="73" t="s">
        <v>16</v>
      </c>
      <c r="B31" s="74" t="s">
        <v>17</v>
      </c>
      <c r="C31" s="75">
        <f>SUM('[1]Produkt50.1.3 01 '!Z39+'[1]Produkt50.1.3 01 '!Z43)</f>
        <v>592500</v>
      </c>
      <c r="D31" s="75">
        <v>0</v>
      </c>
      <c r="E31" s="75">
        <f>SUM(D31-C31)</f>
        <v>-592500</v>
      </c>
      <c r="F31" s="75">
        <f>-SUM('[2]Produkt50.1.3 01 '!X37+'[2]Produkt50.1.3 01 '!X40)</f>
        <v>-604500</v>
      </c>
      <c r="G31" s="75">
        <f>SUM(F31-E31)</f>
        <v>-12000</v>
      </c>
      <c r="H31" s="37">
        <f>-SUM(G31/F31)</f>
        <v>-0.019851116625310174</v>
      </c>
      <c r="I31" s="91" t="s">
        <v>49</v>
      </c>
    </row>
    <row r="32" spans="1:9" ht="12.75">
      <c r="A32" s="76"/>
      <c r="B32" s="77" t="s">
        <v>45</v>
      </c>
      <c r="C32" s="78">
        <f>SUM(C31:C31)</f>
        <v>592500</v>
      </c>
      <c r="D32" s="78">
        <f>SUM(D31:D31)</f>
        <v>0</v>
      </c>
      <c r="E32" s="78">
        <f>SUM(E31:E31)</f>
        <v>-592500</v>
      </c>
      <c r="F32" s="78">
        <f>SUM(F31:F31)</f>
        <v>-604500</v>
      </c>
      <c r="G32" s="78">
        <f>SUM(G31:G31)</f>
        <v>-12000</v>
      </c>
      <c r="H32" s="79">
        <f>SUM(H31)</f>
        <v>-0.019851116625310174</v>
      </c>
      <c r="I32" s="91"/>
    </row>
    <row r="33" spans="1:9" ht="13.5" thickBot="1">
      <c r="A33" s="80"/>
      <c r="B33" s="81" t="s">
        <v>47</v>
      </c>
      <c r="C33" s="82"/>
      <c r="D33" s="82"/>
      <c r="E33" s="82"/>
      <c r="F33" s="83"/>
      <c r="G33" s="84">
        <f>SUM(G32:H32)</f>
        <v>-12000.019851116625</v>
      </c>
      <c r="H33" s="85"/>
      <c r="I33" s="91"/>
    </row>
    <row r="34" spans="1:9" ht="14.25" thickBot="1" thickTop="1">
      <c r="A34" s="60"/>
      <c r="B34" s="61"/>
      <c r="C34" s="62"/>
      <c r="D34" s="62"/>
      <c r="E34" s="62"/>
      <c r="F34" s="63"/>
      <c r="G34" s="68"/>
      <c r="H34" s="69"/>
      <c r="I34" s="91"/>
    </row>
    <row r="35" spans="1:9" ht="16.5" thickBot="1" thickTop="1">
      <c r="A35" s="86" t="s">
        <v>48</v>
      </c>
      <c r="B35" s="87"/>
      <c r="C35" s="88">
        <f>SUM(C25+C32)</f>
        <v>55340174</v>
      </c>
      <c r="D35" s="88">
        <f>SUM(D25+D32)</f>
        <v>25126530</v>
      </c>
      <c r="E35" s="88">
        <f>SUM(E25+E32)</f>
        <v>-30213644</v>
      </c>
      <c r="F35" s="88">
        <f>SUM(F25+F32)</f>
        <v>-22612331</v>
      </c>
      <c r="G35" s="89">
        <f>SUM(G33+G26)</f>
        <v>7601312.980148884</v>
      </c>
      <c r="H35" s="90"/>
      <c r="I35" s="91"/>
    </row>
    <row r="36" ht="13.5" thickTop="1"/>
    <row r="38" ht="12.75">
      <c r="A38" t="s">
        <v>53</v>
      </c>
    </row>
  </sheetData>
  <mergeCells count="6">
    <mergeCell ref="G35:H35"/>
    <mergeCell ref="I31:I35"/>
    <mergeCell ref="G26:H26"/>
    <mergeCell ref="A29:B29"/>
    <mergeCell ref="C29:C30"/>
    <mergeCell ref="D29:D30"/>
  </mergeCells>
  <conditionalFormatting sqref="C31:F35 G31:H34 C8:G28 H8:H25 H27:H28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2004-12-30T08:13:58Z</cp:lastPrinted>
  <dcterms:created xsi:type="dcterms:W3CDTF">2004-12-14T16:09:48Z</dcterms:created>
  <dcterms:modified xsi:type="dcterms:W3CDTF">2004-12-30T08:14:14Z</dcterms:modified>
  <cp:category/>
  <cp:version/>
  <cp:contentType/>
  <cp:contentStatus/>
</cp:coreProperties>
</file>