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bookViews>
    <workbookView xWindow="0" yWindow="0" windowWidth="20160" windowHeight="7800"/>
  </bookViews>
  <sheets>
    <sheet name="Steuern, Schlüsselzuw.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" i="1" l="1"/>
  <c r="H12" i="1"/>
  <c r="G12" i="1"/>
  <c r="F12" i="1"/>
  <c r="E12" i="1"/>
  <c r="D12" i="1"/>
  <c r="C12" i="1"/>
  <c r="B14" i="1"/>
  <c r="B12" i="1"/>
  <c r="I24" i="1"/>
  <c r="H24" i="1"/>
  <c r="G24" i="1"/>
  <c r="H30" i="1"/>
  <c r="G30" i="1"/>
  <c r="F30" i="1"/>
  <c r="E30" i="1"/>
  <c r="D30" i="1"/>
  <c r="C30" i="1"/>
  <c r="B30" i="1"/>
  <c r="I28" i="1"/>
  <c r="H28" i="1"/>
  <c r="G28" i="1"/>
  <c r="F28" i="1"/>
  <c r="E28" i="1"/>
  <c r="D28" i="1"/>
  <c r="C28" i="1"/>
  <c r="B28" i="1"/>
  <c r="I22" i="1"/>
  <c r="H22" i="1"/>
  <c r="G22" i="1"/>
  <c r="F22" i="1"/>
  <c r="E22" i="1"/>
  <c r="D22" i="1"/>
  <c r="C22" i="1"/>
  <c r="B22" i="1"/>
  <c r="I14" i="1"/>
  <c r="H14" i="1"/>
  <c r="G14" i="1"/>
  <c r="F14" i="1"/>
  <c r="E14" i="1"/>
  <c r="D14" i="1"/>
  <c r="C14" i="1"/>
  <c r="I10" i="1"/>
  <c r="H10" i="1"/>
  <c r="G10" i="1"/>
  <c r="F10" i="1"/>
  <c r="E10" i="1"/>
  <c r="D10" i="1"/>
  <c r="C10" i="1"/>
  <c r="B10" i="1"/>
  <c r="E24" i="1" l="1"/>
  <c r="D24" i="1"/>
  <c r="C24" i="1"/>
  <c r="B24" i="1"/>
  <c r="F24" i="1"/>
</calcChain>
</file>

<file path=xl/sharedStrings.xml><?xml version="1.0" encoding="utf-8"?>
<sst xmlns="http://schemas.openxmlformats.org/spreadsheetml/2006/main" count="52" uniqueCount="30">
  <si>
    <t>Stadt / Gemeinde</t>
  </si>
  <si>
    <t>Ascheberg</t>
  </si>
  <si>
    <t>Billerbeck</t>
  </si>
  <si>
    <t>Dülmen</t>
  </si>
  <si>
    <t>Nordkirchen</t>
  </si>
  <si>
    <t>Nottuln</t>
  </si>
  <si>
    <t>Lüdinghausen</t>
  </si>
  <si>
    <t>Rosendahl</t>
  </si>
  <si>
    <t>Olfen</t>
  </si>
  <si>
    <t>Gemeindeanteil Einkommen- und Umsatzsteuer) / b) Entwicklung Schlüsselzuweisung</t>
  </si>
  <si>
    <t>Haushaltsdaten der kreisangehörigen Städte und Gemeinden (Datenquelle: Angaben der Kommunen)</t>
  </si>
  <si>
    <t>(€)</t>
  </si>
  <si>
    <t xml:space="preserve">a) Steuer-aufkommen </t>
  </si>
  <si>
    <t xml:space="preserve">b) Schlüssel-zuweisung </t>
  </si>
  <si>
    <t>Planung 2024</t>
  </si>
  <si>
    <t>Havixbeck</t>
  </si>
  <si>
    <t>Ergebnis 2019</t>
  </si>
  <si>
    <t>Ansatz Jahr 2022</t>
  </si>
  <si>
    <t>Planung 2025</t>
  </si>
  <si>
    <t>Ergebnis 2020</t>
  </si>
  <si>
    <t>Ergebnis 2021</t>
  </si>
  <si>
    <t>Ansatz Jahr 2023</t>
  </si>
  <si>
    <t>Planung 2026</t>
  </si>
  <si>
    <t>Senden</t>
  </si>
  <si>
    <t>Coesfeld*</t>
  </si>
  <si>
    <t>*Ergebnis 2021 vorläufig</t>
  </si>
  <si>
    <t>keine Angabe</t>
  </si>
  <si>
    <t>Anlage 2</t>
  </si>
  <si>
    <t>zur SV-10-0729</t>
  </si>
  <si>
    <t xml:space="preserve">Tabelle 1: a) Entwicklung Steueraufkommen (Gewerbesteuer abzüglich Zahllast Gewerbesteuerumlage/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</si>
</sst>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70C0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3" fontId="0" fillId="0" borderId="0" xfId="0" applyNumberFormat="1"/>
    <xf numFmtId="0" fontId="2" fillId="0" borderId="0" xfId="0" applyFont="1"/>
    <xf numFmtId="49" fontId="3" fillId="2" borderId="3" xfId="0" applyNumberFormat="1" applyFont="1" applyFill="1" applyBorder="1" applyAlignment="1">
      <alignment horizontal="center" wrapText="1"/>
    </xf>
    <xf numFmtId="49" fontId="2" fillId="2" borderId="4" xfId="0" applyNumberFormat="1" applyFont="1" applyFill="1" applyBorder="1" applyAlignment="1">
      <alignment horizontal="center"/>
    </xf>
    <xf numFmtId="49" fontId="2" fillId="2" borderId="12" xfId="0" applyNumberFormat="1" applyFont="1" applyFill="1" applyBorder="1" applyAlignment="1">
      <alignment horizontal="center"/>
    </xf>
    <xf numFmtId="3" fontId="3" fillId="2" borderId="8" xfId="0" applyNumberFormat="1" applyFont="1" applyFill="1" applyBorder="1" applyAlignment="1">
      <alignment horizontal="center" wrapText="1"/>
    </xf>
    <xf numFmtId="3" fontId="3" fillId="2" borderId="5" xfId="0" applyNumberFormat="1" applyFont="1" applyFill="1" applyBorder="1" applyAlignment="1">
      <alignment horizontal="center" wrapText="1"/>
    </xf>
    <xf numFmtId="3" fontId="3" fillId="0" borderId="0" xfId="0" applyNumberFormat="1" applyFont="1"/>
    <xf numFmtId="0" fontId="4" fillId="0" borderId="0" xfId="0" applyFont="1"/>
    <xf numFmtId="0" fontId="5" fillId="0" borderId="0" xfId="0" applyFont="1"/>
    <xf numFmtId="3" fontId="6" fillId="0" borderId="0" xfId="0" applyNumberFormat="1" applyFont="1"/>
    <xf numFmtId="0" fontId="1" fillId="0" borderId="0" xfId="0" applyFont="1"/>
    <xf numFmtId="3" fontId="7" fillId="0" borderId="14" xfId="0" applyNumberFormat="1" applyFont="1" applyBorder="1" applyAlignment="1">
      <alignment wrapText="1"/>
    </xf>
    <xf numFmtId="3" fontId="7" fillId="0" borderId="1" xfId="0" applyNumberFormat="1" applyFont="1" applyBorder="1"/>
    <xf numFmtId="3" fontId="7" fillId="0" borderId="8" xfId="0" applyNumberFormat="1" applyFont="1" applyBorder="1" applyAlignment="1">
      <alignment wrapText="1"/>
    </xf>
    <xf numFmtId="3" fontId="7" fillId="0" borderId="8" xfId="0" applyNumberFormat="1" applyFont="1" applyBorder="1" applyAlignment="1">
      <alignment horizontal="right" vertical="center" wrapText="1"/>
    </xf>
    <xf numFmtId="3" fontId="7" fillId="0" borderId="15" xfId="0" applyNumberFormat="1" applyFont="1" applyBorder="1"/>
    <xf numFmtId="3" fontId="7" fillId="0" borderId="6" xfId="0" applyNumberFormat="1" applyFont="1" applyBorder="1"/>
    <xf numFmtId="3" fontId="7" fillId="0" borderId="8" xfId="0" applyNumberFormat="1" applyFont="1" applyBorder="1"/>
    <xf numFmtId="3" fontId="7" fillId="0" borderId="7" xfId="0" applyNumberFormat="1" applyFont="1" applyBorder="1"/>
    <xf numFmtId="3" fontId="7" fillId="0" borderId="5" xfId="0" applyNumberFormat="1" applyFont="1" applyBorder="1"/>
    <xf numFmtId="3" fontId="7" fillId="2" borderId="8" xfId="0" applyNumberFormat="1" applyFont="1" applyFill="1" applyBorder="1" applyAlignment="1">
      <alignment wrapText="1"/>
    </xf>
    <xf numFmtId="3" fontId="7" fillId="2" borderId="15" xfId="0" applyNumberFormat="1" applyFont="1" applyFill="1" applyBorder="1"/>
    <xf numFmtId="3" fontId="7" fillId="2" borderId="8" xfId="0" applyNumberFormat="1" applyFont="1" applyFill="1" applyBorder="1"/>
    <xf numFmtId="3" fontId="7" fillId="2" borderId="6" xfId="0" applyNumberFormat="1" applyFont="1" applyFill="1" applyBorder="1"/>
    <xf numFmtId="3" fontId="7" fillId="2" borderId="7" xfId="0" applyNumberFormat="1" applyFont="1" applyFill="1" applyBorder="1"/>
    <xf numFmtId="3" fontId="7" fillId="0" borderId="2" xfId="0" applyNumberFormat="1" applyFont="1" applyBorder="1" applyAlignment="1">
      <alignment horizontal="center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2" borderId="9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49" fontId="3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abSelected="1" workbookViewId="0">
      <selection activeCell="B34" sqref="B34"/>
    </sheetView>
  </sheetViews>
  <sheetFormatPr baseColWidth="10" defaultRowHeight="13.2" x14ac:dyDescent="0.25"/>
  <cols>
    <col min="1" max="1" width="20.88671875" customWidth="1"/>
    <col min="2" max="8" width="14.6640625" customWidth="1"/>
    <col min="9" max="9" width="13.88671875" customWidth="1"/>
  </cols>
  <sheetData>
    <row r="1" spans="1:11" ht="15.6" x14ac:dyDescent="0.3">
      <c r="A1" s="9" t="s">
        <v>10</v>
      </c>
      <c r="B1" s="2"/>
      <c r="C1" s="2"/>
      <c r="D1" s="2"/>
      <c r="E1" s="2"/>
      <c r="F1" s="2"/>
      <c r="H1" s="10" t="s">
        <v>27</v>
      </c>
      <c r="I1" s="10" t="s">
        <v>28</v>
      </c>
    </row>
    <row r="2" spans="1:11" ht="13.8" x14ac:dyDescent="0.3">
      <c r="A2" s="2"/>
      <c r="B2" s="2"/>
      <c r="C2" s="2"/>
      <c r="D2" s="2"/>
      <c r="E2" s="2"/>
      <c r="F2" s="2"/>
      <c r="G2" s="2"/>
      <c r="H2" s="2"/>
      <c r="I2" s="2"/>
    </row>
    <row r="3" spans="1:11" ht="15.6" x14ac:dyDescent="0.3">
      <c r="A3" s="9" t="s">
        <v>29</v>
      </c>
      <c r="B3" s="2"/>
      <c r="C3" s="2"/>
      <c r="D3" s="2"/>
      <c r="E3" s="2"/>
      <c r="F3" s="2"/>
      <c r="G3" s="2"/>
      <c r="H3" s="2"/>
      <c r="I3" s="2"/>
    </row>
    <row r="4" spans="1:11" ht="15.6" x14ac:dyDescent="0.3">
      <c r="A4" s="9" t="s">
        <v>9</v>
      </c>
      <c r="B4" s="2"/>
      <c r="C4" s="2"/>
      <c r="D4" s="2"/>
      <c r="E4" s="2"/>
      <c r="F4" s="2"/>
      <c r="G4" s="2"/>
      <c r="H4" s="2"/>
      <c r="I4" s="2"/>
    </row>
    <row r="5" spans="1:11" ht="16.2" thickBot="1" x14ac:dyDescent="0.35">
      <c r="A5" s="9"/>
      <c r="B5" s="2"/>
      <c r="C5" s="2"/>
      <c r="D5" s="2"/>
      <c r="E5" s="2"/>
      <c r="F5" s="2"/>
      <c r="G5" s="2"/>
      <c r="H5" s="2"/>
      <c r="I5" s="2"/>
    </row>
    <row r="6" spans="1:11" ht="13.8" x14ac:dyDescent="0.3">
      <c r="A6" s="36" t="s">
        <v>0</v>
      </c>
      <c r="B6" s="3" t="s">
        <v>11</v>
      </c>
      <c r="C6" s="3" t="s">
        <v>11</v>
      </c>
      <c r="D6" s="3" t="s">
        <v>11</v>
      </c>
      <c r="E6" s="3" t="s">
        <v>11</v>
      </c>
      <c r="F6" s="3" t="s">
        <v>11</v>
      </c>
      <c r="G6" s="3" t="s">
        <v>11</v>
      </c>
      <c r="H6" s="3" t="s">
        <v>11</v>
      </c>
      <c r="I6" s="3" t="s">
        <v>11</v>
      </c>
    </row>
    <row r="7" spans="1:11" ht="13.8" x14ac:dyDescent="0.3">
      <c r="A7" s="37"/>
      <c r="B7" s="4" t="s">
        <v>16</v>
      </c>
      <c r="C7" s="4" t="s">
        <v>19</v>
      </c>
      <c r="D7" s="4" t="s">
        <v>20</v>
      </c>
      <c r="E7" s="4" t="s">
        <v>17</v>
      </c>
      <c r="F7" s="4" t="s">
        <v>21</v>
      </c>
      <c r="G7" s="4" t="s">
        <v>14</v>
      </c>
      <c r="H7" s="4" t="s">
        <v>18</v>
      </c>
      <c r="I7" s="5" t="s">
        <v>22</v>
      </c>
    </row>
    <row r="8" spans="1:11" ht="27.6" x14ac:dyDescent="0.3">
      <c r="A8" s="37"/>
      <c r="B8" s="6" t="s">
        <v>12</v>
      </c>
      <c r="C8" s="6" t="s">
        <v>12</v>
      </c>
      <c r="D8" s="6" t="s">
        <v>12</v>
      </c>
      <c r="E8" s="6" t="s">
        <v>12</v>
      </c>
      <c r="F8" s="6" t="s">
        <v>12</v>
      </c>
      <c r="G8" s="6" t="s">
        <v>12</v>
      </c>
      <c r="H8" s="6" t="s">
        <v>12</v>
      </c>
      <c r="I8" s="6" t="s">
        <v>12</v>
      </c>
    </row>
    <row r="9" spans="1:11" ht="28.2" thickBot="1" x14ac:dyDescent="0.35">
      <c r="A9" s="38"/>
      <c r="B9" s="7" t="s">
        <v>13</v>
      </c>
      <c r="C9" s="7" t="s">
        <v>13</v>
      </c>
      <c r="D9" s="7" t="s">
        <v>13</v>
      </c>
      <c r="E9" s="7" t="s">
        <v>13</v>
      </c>
      <c r="F9" s="7" t="s">
        <v>13</v>
      </c>
      <c r="G9" s="7" t="s">
        <v>13</v>
      </c>
      <c r="H9" s="7" t="s">
        <v>13</v>
      </c>
      <c r="I9" s="7" t="s">
        <v>13</v>
      </c>
    </row>
    <row r="10" spans="1:11" ht="13.8" x14ac:dyDescent="0.3">
      <c r="A10" s="39" t="s">
        <v>1</v>
      </c>
      <c r="B10" s="13">
        <f>8551559-651276+9383009</f>
        <v>17283292</v>
      </c>
      <c r="C10" s="13">
        <f>7733347-639491+9111084</f>
        <v>16204940</v>
      </c>
      <c r="D10" s="13">
        <f>10822672-852403+9926881</f>
        <v>19897150</v>
      </c>
      <c r="E10" s="13">
        <f>9000000-760000+9050000</f>
        <v>17290000</v>
      </c>
      <c r="F10" s="13">
        <f>9250000-790000+10250000</f>
        <v>18710000</v>
      </c>
      <c r="G10" s="13">
        <f>9450000-810000+10350000</f>
        <v>18990000</v>
      </c>
      <c r="H10" s="13">
        <f>9650000-830000+10475000</f>
        <v>19295000</v>
      </c>
      <c r="I10" s="14">
        <f>9850000-850000+10575000</f>
        <v>19575000</v>
      </c>
      <c r="K10" s="1"/>
    </row>
    <row r="11" spans="1:11" ht="13.8" x14ac:dyDescent="0.3">
      <c r="A11" s="35"/>
      <c r="B11" s="15">
        <v>0</v>
      </c>
      <c r="C11" s="15">
        <v>1042055</v>
      </c>
      <c r="D11" s="16">
        <v>62924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</row>
    <row r="12" spans="1:11" ht="13.8" x14ac:dyDescent="0.3">
      <c r="A12" s="32" t="s">
        <v>2</v>
      </c>
      <c r="B12" s="23">
        <f>9506800-1454590+7312409</f>
        <v>15364619</v>
      </c>
      <c r="C12" s="23">
        <f>6713186-517411+7068824</f>
        <v>13264599</v>
      </c>
      <c r="D12" s="23">
        <f>8193603-625784+7785431</f>
        <v>15353250</v>
      </c>
      <c r="E12" s="23">
        <f>6400000-504000+7459000</f>
        <v>13355000</v>
      </c>
      <c r="F12" s="23">
        <f>6600000-525000+7265000</f>
        <v>13340000</v>
      </c>
      <c r="G12" s="23">
        <f>6800000-541000+7265000</f>
        <v>13524000</v>
      </c>
      <c r="H12" s="23">
        <f>7200000-573000+7642000</f>
        <v>14269000</v>
      </c>
      <c r="I12" s="25">
        <f>7600000-605000+8400000</f>
        <v>15395000</v>
      </c>
    </row>
    <row r="13" spans="1:11" ht="13.8" x14ac:dyDescent="0.3">
      <c r="A13" s="33"/>
      <c r="B13" s="24">
        <v>0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</row>
    <row r="14" spans="1:11" ht="13.8" x14ac:dyDescent="0.3">
      <c r="A14" s="34" t="s">
        <v>24</v>
      </c>
      <c r="B14" s="17">
        <f>29188152-4636651+22980249</f>
        <v>47531750</v>
      </c>
      <c r="C14" s="17">
        <f>19760893-1266055+22423353</f>
        <v>40918191</v>
      </c>
      <c r="D14" s="17">
        <f>24822379-1852114+24448617</f>
        <v>47418882</v>
      </c>
      <c r="E14" s="17">
        <f>19000000-1478000+23240000</f>
        <v>40762000</v>
      </c>
      <c r="F14" s="17">
        <f>20000000-1556000+24480000</f>
        <v>42924000</v>
      </c>
      <c r="G14" s="17">
        <f>20000000-1556000+25850000</f>
        <v>44294000</v>
      </c>
      <c r="H14" s="17">
        <f>20000000-1556000+27130000</f>
        <v>45574000</v>
      </c>
      <c r="I14" s="18">
        <f>20000000-1556000+28480000</f>
        <v>46924000</v>
      </c>
    </row>
    <row r="15" spans="1:11" ht="13.8" x14ac:dyDescent="0.3">
      <c r="A15" s="35"/>
      <c r="B15" s="19">
        <v>5395470</v>
      </c>
      <c r="C15" s="19">
        <v>3700832</v>
      </c>
      <c r="D15" s="19">
        <v>1851305</v>
      </c>
      <c r="E15" s="19">
        <v>4624000</v>
      </c>
      <c r="F15" s="19">
        <v>5337000</v>
      </c>
      <c r="G15" s="19">
        <v>5000000</v>
      </c>
      <c r="H15" s="19">
        <v>5000000</v>
      </c>
      <c r="I15" s="20">
        <v>5000000</v>
      </c>
    </row>
    <row r="16" spans="1:11" ht="13.8" x14ac:dyDescent="0.3">
      <c r="A16" s="32" t="s">
        <v>3</v>
      </c>
      <c r="B16" s="23"/>
      <c r="C16" s="23"/>
      <c r="D16" s="23"/>
      <c r="E16" s="23"/>
      <c r="F16" s="23"/>
      <c r="G16" s="23"/>
      <c r="H16" s="23"/>
      <c r="I16" s="25"/>
    </row>
    <row r="17" spans="1:9" ht="13.8" x14ac:dyDescent="0.3">
      <c r="A17" s="33"/>
      <c r="B17" s="24"/>
      <c r="C17" s="24"/>
      <c r="D17" s="24"/>
      <c r="E17" s="24"/>
      <c r="F17" s="24"/>
      <c r="G17" s="24"/>
      <c r="H17" s="24"/>
      <c r="I17" s="26"/>
    </row>
    <row r="18" spans="1:9" ht="13.8" x14ac:dyDescent="0.3">
      <c r="A18" s="30" t="s">
        <v>15</v>
      </c>
      <c r="B18" s="17"/>
      <c r="C18" s="17"/>
      <c r="D18" s="17"/>
      <c r="E18" s="17"/>
      <c r="F18" s="17"/>
      <c r="G18" s="17"/>
      <c r="H18" s="17"/>
      <c r="I18" s="18"/>
    </row>
    <row r="19" spans="1:9" ht="13.8" x14ac:dyDescent="0.3">
      <c r="A19" s="31"/>
      <c r="B19" s="17"/>
      <c r="C19" s="19"/>
      <c r="D19" s="19"/>
      <c r="E19" s="19"/>
      <c r="F19" s="19"/>
      <c r="G19" s="19"/>
      <c r="H19" s="19"/>
      <c r="I19" s="20"/>
    </row>
    <row r="20" spans="1:9" ht="13.8" x14ac:dyDescent="0.3">
      <c r="A20" s="32" t="s">
        <v>6</v>
      </c>
      <c r="B20" s="22"/>
      <c r="C20" s="23"/>
      <c r="D20" s="23"/>
      <c r="E20" s="23"/>
      <c r="F20" s="23"/>
      <c r="G20" s="23"/>
      <c r="H20" s="23"/>
      <c r="I20" s="23"/>
    </row>
    <row r="21" spans="1:9" ht="13.8" x14ac:dyDescent="0.3">
      <c r="A21" s="33"/>
      <c r="B21" s="22"/>
      <c r="C21" s="24"/>
      <c r="D21" s="24"/>
      <c r="E21" s="24"/>
      <c r="F21" s="24"/>
      <c r="G21" s="24"/>
      <c r="H21" s="24"/>
      <c r="I21" s="24"/>
    </row>
    <row r="22" spans="1:9" ht="13.8" x14ac:dyDescent="0.3">
      <c r="A22" s="34" t="s">
        <v>4</v>
      </c>
      <c r="B22" s="17">
        <f>3890915-569935+6409359</f>
        <v>9730339</v>
      </c>
      <c r="C22" s="17">
        <f>2789635-230523+6194545</f>
        <v>8753657</v>
      </c>
      <c r="D22" s="17">
        <f>4956946-351850+6888124</f>
        <v>11493220</v>
      </c>
      <c r="E22" s="17">
        <f>3915000-360000+6929200</f>
        <v>10484200</v>
      </c>
      <c r="F22" s="17">
        <f>3190000-215000+6704400</f>
        <v>9679400</v>
      </c>
      <c r="G22" s="17">
        <f>3416000-220000+7084900</f>
        <v>10280900</v>
      </c>
      <c r="H22" s="17">
        <f>3569000-225000+7332800</f>
        <v>10676800</v>
      </c>
      <c r="I22" s="18">
        <f>3569000-225000+7332800</f>
        <v>10676800</v>
      </c>
    </row>
    <row r="23" spans="1:9" ht="13.8" x14ac:dyDescent="0.3">
      <c r="A23" s="35"/>
      <c r="B23" s="19">
        <v>2560202</v>
      </c>
      <c r="C23" s="19">
        <v>3140974</v>
      </c>
      <c r="D23" s="19">
        <v>3096897</v>
      </c>
      <c r="E23" s="19">
        <v>3480000</v>
      </c>
      <c r="F23" s="19">
        <v>3382500</v>
      </c>
      <c r="G23" s="19">
        <v>3534700</v>
      </c>
      <c r="H23" s="19">
        <v>3700900</v>
      </c>
      <c r="I23" s="19">
        <v>3700900</v>
      </c>
    </row>
    <row r="24" spans="1:9" ht="13.2" customHeight="1" x14ac:dyDescent="0.3">
      <c r="A24" s="32" t="s">
        <v>5</v>
      </c>
      <c r="B24" s="23">
        <f>6830967-910104+12477679</f>
        <v>18398542</v>
      </c>
      <c r="C24" s="23">
        <f>6202882--29103+12079400</f>
        <v>18311385</v>
      </c>
      <c r="D24" s="23">
        <f>8503381-638714+13115801</f>
        <v>20980468</v>
      </c>
      <c r="E24" s="23">
        <f>6500000-530721+13434000</f>
        <v>19403279</v>
      </c>
      <c r="F24" s="23">
        <f>7500000-610465+14576500</f>
        <v>21466035</v>
      </c>
      <c r="G24" s="23">
        <f>8032500-653808+15444900</f>
        <v>22823592</v>
      </c>
      <c r="H24" s="23">
        <f>8394000-683233+16265500</f>
        <v>23976267</v>
      </c>
      <c r="I24" s="25">
        <f>8772000-714000+17130300</f>
        <v>25188300</v>
      </c>
    </row>
    <row r="25" spans="1:9" ht="12.75" customHeight="1" x14ac:dyDescent="0.3">
      <c r="A25" s="33"/>
      <c r="B25" s="24">
        <v>558304</v>
      </c>
      <c r="C25" s="24">
        <v>556249</v>
      </c>
      <c r="D25" s="24">
        <v>840335</v>
      </c>
      <c r="E25" s="24">
        <v>1004972</v>
      </c>
      <c r="F25" s="24">
        <v>1218591</v>
      </c>
      <c r="G25" s="24">
        <v>1273428</v>
      </c>
      <c r="H25" s="24">
        <v>1333279</v>
      </c>
      <c r="I25" s="26">
        <v>1395943</v>
      </c>
    </row>
    <row r="26" spans="1:9" ht="13.2" customHeight="1" x14ac:dyDescent="0.3">
      <c r="A26" s="30" t="s">
        <v>8</v>
      </c>
      <c r="B26" s="17"/>
      <c r="C26" s="17"/>
      <c r="D26" s="17"/>
      <c r="E26" s="17"/>
      <c r="F26" s="17"/>
      <c r="G26" s="17"/>
      <c r="H26" s="17"/>
      <c r="I26" s="18"/>
    </row>
    <row r="27" spans="1:9" ht="13.8" x14ac:dyDescent="0.3">
      <c r="A27" s="31"/>
      <c r="B27" s="19"/>
      <c r="C27" s="19"/>
      <c r="D27" s="19"/>
      <c r="E27" s="19"/>
      <c r="F27" s="19"/>
      <c r="G27" s="19"/>
      <c r="H27" s="19"/>
      <c r="I27" s="19"/>
    </row>
    <row r="28" spans="1:9" ht="13.2" customHeight="1" x14ac:dyDescent="0.3">
      <c r="A28" s="32" t="s">
        <v>7</v>
      </c>
      <c r="B28" s="23">
        <f>5515602-363400+5781965</f>
        <v>10934167</v>
      </c>
      <c r="C28" s="23">
        <f>7501188-631978+5654559</f>
        <v>12523769</v>
      </c>
      <c r="D28" s="23">
        <f>7691131-576885+6197606</f>
        <v>13311852</v>
      </c>
      <c r="E28" s="23">
        <f>6400000-495000+5801400</f>
        <v>11706400</v>
      </c>
      <c r="F28" s="23">
        <f>6700000-510000+5650000</f>
        <v>11840000</v>
      </c>
      <c r="G28" s="23">
        <f>6700000-510000+5500000</f>
        <v>11690000</v>
      </c>
      <c r="H28" s="23">
        <f>6700000-510000+5350000</f>
        <v>11540000</v>
      </c>
      <c r="I28" s="25">
        <f>6700000-510000+5350000</f>
        <v>11540000</v>
      </c>
    </row>
    <row r="29" spans="1:9" ht="12.75" customHeight="1" x14ac:dyDescent="0.3">
      <c r="A29" s="33"/>
      <c r="B29" s="24">
        <v>229314</v>
      </c>
      <c r="C29" s="24">
        <v>0</v>
      </c>
      <c r="D29" s="24">
        <v>238111</v>
      </c>
      <c r="E29" s="24">
        <v>62940</v>
      </c>
      <c r="F29" s="24">
        <v>0</v>
      </c>
      <c r="G29" s="24">
        <v>900000</v>
      </c>
      <c r="H29" s="24">
        <v>700000</v>
      </c>
      <c r="I29" s="26">
        <v>800000</v>
      </c>
    </row>
    <row r="30" spans="1:9" ht="14.4" thickBot="1" x14ac:dyDescent="0.35">
      <c r="A30" s="28" t="s">
        <v>23</v>
      </c>
      <c r="B30" s="17">
        <f>7994606-1105047+12820282</f>
        <v>19709841</v>
      </c>
      <c r="C30" s="17">
        <f>8990977-717104+12321268</f>
        <v>20595141</v>
      </c>
      <c r="D30" s="17">
        <f>11408355-849718+13299524</f>
        <v>23858161</v>
      </c>
      <c r="E30" s="17">
        <f>9000000-732600+12810800</f>
        <v>21078200</v>
      </c>
      <c r="F30" s="17">
        <f>9765000-794800+13528100</f>
        <v>22498300</v>
      </c>
      <c r="G30" s="17">
        <f>10458300-851300+14329200</f>
        <v>23936200</v>
      </c>
      <c r="H30" s="17">
        <f>10928900-889600+15085600</f>
        <v>25124900</v>
      </c>
      <c r="I30" s="27" t="s">
        <v>26</v>
      </c>
    </row>
    <row r="31" spans="1:9" ht="14.4" thickBot="1" x14ac:dyDescent="0.35">
      <c r="A31" s="29"/>
      <c r="B31" s="21">
        <v>3081242</v>
      </c>
      <c r="C31" s="21">
        <v>3631657</v>
      </c>
      <c r="D31" s="21">
        <v>3705306</v>
      </c>
      <c r="E31" s="21">
        <v>2426300</v>
      </c>
      <c r="F31" s="21">
        <v>255249</v>
      </c>
      <c r="G31" s="21">
        <v>266700</v>
      </c>
      <c r="H31" s="21">
        <v>279200</v>
      </c>
      <c r="I31" s="27" t="s">
        <v>26</v>
      </c>
    </row>
    <row r="32" spans="1:9" ht="14.4" x14ac:dyDescent="0.3">
      <c r="A32" s="12" t="s">
        <v>25</v>
      </c>
      <c r="B32" s="8"/>
      <c r="C32" s="8"/>
      <c r="D32" s="8"/>
      <c r="E32" s="8"/>
      <c r="F32" s="8"/>
      <c r="G32" s="8"/>
      <c r="H32" s="8"/>
      <c r="I32" s="8"/>
    </row>
    <row r="33" spans="1:9" ht="14.4" x14ac:dyDescent="0.3">
      <c r="A33" s="12"/>
      <c r="B33" s="11"/>
      <c r="C33" s="11"/>
      <c r="D33" s="11"/>
      <c r="E33" s="11"/>
      <c r="F33" s="11"/>
      <c r="G33" s="11"/>
      <c r="H33" s="11"/>
      <c r="I33" s="11"/>
    </row>
    <row r="34" spans="1:9" ht="14.4" x14ac:dyDescent="0.3">
      <c r="A34" s="12"/>
    </row>
    <row r="35" spans="1:9" x14ac:dyDescent="0.25">
      <c r="B35" s="11"/>
      <c r="C35" s="11"/>
      <c r="D35" s="11"/>
      <c r="E35" s="11"/>
      <c r="F35" s="11"/>
      <c r="G35" s="11"/>
      <c r="H35" s="11"/>
      <c r="I35" s="11"/>
    </row>
    <row r="36" spans="1:9" x14ac:dyDescent="0.25">
      <c r="B36" s="11"/>
      <c r="C36" s="1"/>
      <c r="D36" s="1"/>
      <c r="E36" s="1"/>
      <c r="F36" s="1"/>
      <c r="G36" s="1"/>
      <c r="H36" s="1"/>
      <c r="I36" s="1"/>
    </row>
    <row r="37" spans="1:9" x14ac:dyDescent="0.25">
      <c r="B37" s="11"/>
      <c r="C37" s="1"/>
      <c r="D37" s="1"/>
      <c r="E37" s="1"/>
      <c r="F37" s="1"/>
      <c r="G37" s="1"/>
      <c r="H37" s="1"/>
      <c r="I37" s="1"/>
    </row>
    <row r="38" spans="1:9" x14ac:dyDescent="0.25">
      <c r="B38" s="11"/>
      <c r="C38" s="1"/>
      <c r="D38" s="1"/>
      <c r="E38" s="1"/>
      <c r="F38" s="1"/>
      <c r="G38" s="1"/>
      <c r="H38" s="1"/>
      <c r="I38" s="1"/>
    </row>
    <row r="39" spans="1:9" x14ac:dyDescent="0.25">
      <c r="B39" s="11"/>
      <c r="C39" s="11"/>
      <c r="D39" s="11"/>
      <c r="E39" s="11"/>
      <c r="F39" s="11"/>
      <c r="G39" s="11"/>
      <c r="H39" s="11"/>
      <c r="I39" s="11"/>
    </row>
    <row r="43" spans="1:9" x14ac:dyDescent="0.25">
      <c r="B43" s="11"/>
      <c r="C43" s="11"/>
      <c r="D43" s="11"/>
      <c r="E43" s="11"/>
      <c r="F43" s="11"/>
      <c r="G43" s="11"/>
      <c r="H43" s="11"/>
      <c r="I43" s="11"/>
    </row>
  </sheetData>
  <mergeCells count="12">
    <mergeCell ref="A6:A9"/>
    <mergeCell ref="A10:A11"/>
    <mergeCell ref="A12:A13"/>
    <mergeCell ref="A14:A15"/>
    <mergeCell ref="A16:A17"/>
    <mergeCell ref="A30:A31"/>
    <mergeCell ref="A18:A19"/>
    <mergeCell ref="A20:A21"/>
    <mergeCell ref="A22:A23"/>
    <mergeCell ref="A24:A25"/>
    <mergeCell ref="A26:A27"/>
    <mergeCell ref="A28:A29"/>
  </mergeCells>
  <pageMargins left="0.70866141732283472" right="0.70866141732283472" top="0.78740157480314965" bottom="0.78740157480314965" header="0.31496062992125984" footer="0.31496062992125984"/>
  <pageSetup paperSize="9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Steuern, Schlüsselzuw.</vt:lpstr>
    </vt:vector>
  </TitlesOfParts>
  <Company>Kreis Coesfeld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Bussmann, Joerg</dc:creator>
  <cp:lastModifiedBy>Bussmann, Joerg</cp:lastModifiedBy>
  <cp:lastPrinted>2020-12-15T15:44:37Z</cp:lastPrinted>
  <dcterms:created xsi:type="dcterms:W3CDTF">2018-09-26T14:14:34Z</dcterms:created>
  <dcterms:modified xsi:type="dcterms:W3CDTF">2022-11-17T14:51:39Z</dcterms:modified>
</cp:coreProperties>
</file>